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960" windowWidth="7110" windowHeight="6570" activeTab="0"/>
  </bookViews>
  <sheets>
    <sheet name="wheat" sheetId="1" r:id="rId1"/>
    <sheet name="barley" sheetId="2" r:id="rId2"/>
    <sheet name="other" sheetId="3" r:id="rId3"/>
    <sheet name="sfs" sheetId="4" r:id="rId4"/>
    <sheet name="canola" sheetId="5" r:id="rId5"/>
    <sheet name="soy" sheetId="6" r:id="rId6"/>
    <sheet name="All" sheetId="7" r:id="rId7"/>
    <sheet name="wheat,barley,corn" sheetId="8" r:id="rId8"/>
  </sheets>
  <definedNames/>
  <calcPr fullCalcOnLoad="1"/>
</workbook>
</file>

<file path=xl/sharedStrings.xml><?xml version="1.0" encoding="utf-8"?>
<sst xmlns="http://schemas.openxmlformats.org/spreadsheetml/2006/main" count="226" uniqueCount="47">
  <si>
    <t>Stocks</t>
  </si>
  <si>
    <t>seeded thd.ha</t>
  </si>
  <si>
    <t>harvested</t>
  </si>
  <si>
    <t>yield</t>
  </si>
  <si>
    <t>Import</t>
  </si>
  <si>
    <t>Crop</t>
  </si>
  <si>
    <t>Supply</t>
  </si>
  <si>
    <t>food</t>
  </si>
  <si>
    <t>feed</t>
  </si>
  <si>
    <t>seeds</t>
  </si>
  <si>
    <t>Export</t>
  </si>
  <si>
    <t>losses</t>
  </si>
  <si>
    <t>Demand</t>
  </si>
  <si>
    <t>Ending stocks</t>
  </si>
  <si>
    <t>* - Estimate</t>
  </si>
  <si>
    <t>Season</t>
  </si>
  <si>
    <t>WHEAT thd. Mt</t>
  </si>
  <si>
    <t>BARLEY thd. Mt</t>
  </si>
  <si>
    <t>CORN thd. Mt</t>
  </si>
  <si>
    <t>Other</t>
  </si>
  <si>
    <t>Rye</t>
  </si>
  <si>
    <t>Peas</t>
  </si>
  <si>
    <t>Oats</t>
  </si>
  <si>
    <t>SFS thd. Mt</t>
  </si>
  <si>
    <t>Stocks/demand</t>
  </si>
  <si>
    <t>MMT</t>
  </si>
  <si>
    <t>Soy thd. Mt</t>
  </si>
  <si>
    <t>crop</t>
  </si>
  <si>
    <t>harvested, thd. ha</t>
  </si>
  <si>
    <t>Supply and Demand balances</t>
  </si>
  <si>
    <t>feed/crush</t>
  </si>
  <si>
    <t>food/crush</t>
  </si>
  <si>
    <t>Canola thd. Mt</t>
  </si>
  <si>
    <t>ALL Grain and oil seeds thd. Mt</t>
  </si>
  <si>
    <t>food (incl sfs crush)</t>
  </si>
  <si>
    <t>2017/2018*</t>
  </si>
  <si>
    <t>current</t>
  </si>
  <si>
    <t>Milling wheat 60%</t>
  </si>
  <si>
    <t>Feed wheat 40%</t>
  </si>
  <si>
    <t xml:space="preserve">проблемы: клейковина, на юге 90% на терминал едет фураж. </t>
  </si>
  <si>
    <t>Проблемы: нет. Идеальная ситуация</t>
  </si>
  <si>
    <t>Проблемы: техника, склады, агрономия</t>
  </si>
  <si>
    <t xml:space="preserve">milling </t>
  </si>
  <si>
    <t xml:space="preserve">Проблемы: </t>
  </si>
  <si>
    <t>all products incl oil seeds</t>
  </si>
  <si>
    <t>2018/2019*</t>
  </si>
  <si>
    <t>Gorbachov, KIEV, 22.06.2018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</si>
</sst>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dd/mm/yy"/>
    <numFmt numFmtId="181" formatCode="#,##0.0"/>
    <numFmt numFmtId="182" formatCode="0.0%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#,##0.0&quot;р.&quot;"/>
    <numFmt numFmtId="190" formatCode="#,##0.0_р_."/>
    <numFmt numFmtId="191" formatCode="#\ ##0.0"/>
  </numFmts>
  <fonts count="53">
    <font>
      <sz val="10"/>
      <name val="Arial Cyr"/>
      <family val="0"/>
    </font>
    <font>
      <b/>
      <i/>
      <u val="single"/>
      <sz val="10"/>
      <name val="Arial Cyr"/>
      <family val="2"/>
    </font>
    <font>
      <b/>
      <u val="single"/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sz val="11"/>
      <color indexed="10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Fill="1" applyBorder="1" applyAlignment="1">
      <alignment/>
    </xf>
    <xf numFmtId="0" fontId="13" fillId="0" borderId="0" xfId="0" applyFont="1" applyAlignment="1">
      <alignment/>
    </xf>
    <xf numFmtId="0" fontId="6" fillId="0" borderId="16" xfId="0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82" fontId="10" fillId="0" borderId="14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182" fontId="11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3" fontId="5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3" fontId="13" fillId="0" borderId="0" xfId="0" applyNumberFormat="1" applyFont="1" applyFill="1" applyAlignment="1">
      <alignment/>
    </xf>
    <xf numFmtId="3" fontId="6" fillId="0" borderId="14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190" fontId="0" fillId="0" borderId="2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182" fontId="10" fillId="0" borderId="13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9" fontId="10" fillId="0" borderId="13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3" fontId="0" fillId="33" borderId="17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3" fontId="0" fillId="33" borderId="13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9" fontId="10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181" fontId="0" fillId="0" borderId="0" xfId="0" applyNumberFormat="1" applyFon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81" fontId="0" fillId="0" borderId="11" xfId="0" applyNumberFormat="1" applyFont="1" applyFill="1" applyBorder="1" applyAlignment="1">
      <alignment horizontal="center"/>
    </xf>
    <xf numFmtId="181" fontId="6" fillId="0" borderId="1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81" fontId="9" fillId="35" borderId="14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 horizontal="center"/>
    </xf>
    <xf numFmtId="2" fontId="0" fillId="36" borderId="24" xfId="0" applyNumberFormat="1" applyFont="1" applyFill="1" applyBorder="1" applyAlignment="1">
      <alignment horizontal="center"/>
    </xf>
    <xf numFmtId="3" fontId="0" fillId="36" borderId="26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0" fillId="0" borderId="28" xfId="0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3" fontId="8" fillId="0" borderId="29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81" fontId="9" fillId="0" borderId="24" xfId="0" applyNumberFormat="1" applyFon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81" fontId="9" fillId="0" borderId="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1" fontId="0" fillId="0" borderId="25" xfId="0" applyNumberForma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6" fillId="37" borderId="24" xfId="0" applyNumberFormat="1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181" fontId="6" fillId="0" borderId="11" xfId="0" applyNumberFormat="1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3" fontId="0" fillId="36" borderId="14" xfId="0" applyNumberFormat="1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4" fontId="9" fillId="37" borderId="14" xfId="0" applyNumberFormat="1" applyFont="1" applyFill="1" applyBorder="1" applyAlignment="1">
      <alignment horizontal="center"/>
    </xf>
    <xf numFmtId="3" fontId="0" fillId="37" borderId="13" xfId="0" applyNumberFormat="1" applyFont="1" applyFill="1" applyBorder="1" applyAlignment="1">
      <alignment horizontal="center"/>
    </xf>
    <xf numFmtId="3" fontId="9" fillId="37" borderId="27" xfId="0" applyNumberFormat="1" applyFont="1" applyFill="1" applyBorder="1" applyAlignment="1">
      <alignment horizontal="center"/>
    </xf>
    <xf numFmtId="3" fontId="0" fillId="37" borderId="24" xfId="0" applyNumberFormat="1" applyFont="1" applyFill="1" applyBorder="1" applyAlignment="1">
      <alignment horizontal="center"/>
    </xf>
    <xf numFmtId="2" fontId="0" fillId="37" borderId="24" xfId="0" applyNumberFormat="1" applyFont="1" applyFill="1" applyBorder="1" applyAlignment="1">
      <alignment horizontal="center"/>
    </xf>
    <xf numFmtId="3" fontId="0" fillId="37" borderId="26" xfId="0" applyNumberFormat="1" applyFont="1" applyFill="1" applyBorder="1" applyAlignment="1">
      <alignment horizontal="center"/>
    </xf>
    <xf numFmtId="3" fontId="9" fillId="37" borderId="24" xfId="0" applyNumberFormat="1" applyFont="1" applyFill="1" applyBorder="1" applyAlignment="1">
      <alignment horizontal="center"/>
    </xf>
    <xf numFmtId="181" fontId="9" fillId="37" borderId="24" xfId="0" applyNumberFormat="1" applyFont="1" applyFill="1" applyBorder="1" applyAlignment="1">
      <alignment horizontal="center"/>
    </xf>
    <xf numFmtId="3" fontId="9" fillId="37" borderId="26" xfId="0" applyNumberFormat="1" applyFont="1" applyFill="1" applyBorder="1" applyAlignment="1">
      <alignment horizontal="center"/>
    </xf>
    <xf numFmtId="3" fontId="0" fillId="37" borderId="26" xfId="0" applyNumberForma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9" fillId="37" borderId="17" xfId="0" applyFont="1" applyFill="1" applyBorder="1" applyAlignment="1">
      <alignment horizontal="center"/>
    </xf>
    <xf numFmtId="0" fontId="9" fillId="37" borderId="14" xfId="0" applyFont="1" applyFill="1" applyBorder="1" applyAlignment="1">
      <alignment horizontal="center"/>
    </xf>
    <xf numFmtId="3" fontId="7" fillId="37" borderId="13" xfId="0" applyNumberFormat="1" applyFont="1" applyFill="1" applyBorder="1" applyAlignment="1">
      <alignment horizontal="center"/>
    </xf>
    <xf numFmtId="3" fontId="0" fillId="37" borderId="27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Crop and supply</a:t>
            </a:r>
          </a:p>
        </c:rich>
      </c:tx>
      <c:layout>
        <c:manualLayout>
          <c:xMode val="factor"/>
          <c:yMode val="factor"/>
          <c:x val="0.119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74"/>
          <c:w val="0.922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All!$A$25</c:f>
              <c:strCache>
                <c:ptCount val="1"/>
                <c:pt idx="0">
                  <c:v>Crop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All!$C$24:$C$24</c:f>
              <c:strCache/>
            </c:strRef>
          </c:cat>
          <c:val>
            <c:numRef>
              <c:f>All!$C$25:$C$25</c:f>
              <c:numCache/>
            </c:numRef>
          </c:val>
        </c:ser>
        <c:ser>
          <c:idx val="1"/>
          <c:order val="1"/>
          <c:tx>
            <c:strRef>
              <c:f>All!$A$26</c:f>
              <c:strCache>
                <c:ptCount val="1"/>
                <c:pt idx="0">
                  <c:v>Supply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All!$C$24:$C$24</c:f>
              <c:strCache/>
            </c:strRef>
          </c:cat>
          <c:val>
            <c:numRef>
              <c:f>All!$C$26:$C$26</c:f>
              <c:numCache/>
            </c:numRef>
          </c:val>
        </c:ser>
        <c:ser>
          <c:idx val="2"/>
          <c:order val="2"/>
          <c:tx>
            <c:strRef>
              <c:f>All!$A$27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All!$C$24:$C$24</c:f>
              <c:strCache/>
            </c:strRef>
          </c:cat>
          <c:val>
            <c:numRef>
              <c:f>All!$C$27:$C$27</c:f>
              <c:numCache/>
            </c:numRef>
          </c:val>
        </c:ser>
        <c:axId val="61851756"/>
        <c:axId val="19794893"/>
      </c:barChart>
      <c:catAx>
        <c:axId val="6185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94893"/>
        <c:crosses val="autoZero"/>
        <c:auto val="1"/>
        <c:lblOffset val="100"/>
        <c:tickLblSkip val="1"/>
        <c:noMultiLvlLbl val="0"/>
      </c:catAx>
      <c:valAx>
        <c:axId val="19794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51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425"/>
          <c:y val="0.43"/>
          <c:w val="0.0532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3</xdr:col>
      <xdr:colOff>0</xdr:colOff>
      <xdr:row>39</xdr:row>
      <xdr:rowOff>76200</xdr:rowOff>
    </xdr:to>
    <xdr:graphicFrame>
      <xdr:nvGraphicFramePr>
        <xdr:cNvPr id="1" name="Диаграмма 2"/>
        <xdr:cNvGraphicFramePr/>
      </xdr:nvGraphicFramePr>
      <xdr:xfrm>
        <a:off x="0" y="4467225"/>
        <a:ext cx="42005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23.625" style="0" customWidth="1"/>
    <col min="2" max="2" width="15.625" style="0" customWidth="1"/>
    <col min="3" max="3" width="15.625" style="18" customWidth="1"/>
  </cols>
  <sheetData>
    <row r="1" spans="1:3" ht="12.75">
      <c r="A1" s="1" t="s">
        <v>46</v>
      </c>
      <c r="B1" s="1"/>
      <c r="C1" s="119"/>
    </row>
    <row r="2" spans="1:3" ht="15.75">
      <c r="A2" s="2" t="s">
        <v>29</v>
      </c>
      <c r="B2" s="2"/>
      <c r="C2" s="120"/>
    </row>
    <row r="4" spans="1:5" ht="16.5" thickBot="1">
      <c r="A4" s="22" t="s">
        <v>16</v>
      </c>
      <c r="B4" s="22"/>
      <c r="C4" s="81" t="s">
        <v>36</v>
      </c>
      <c r="D4" t="s">
        <v>42</v>
      </c>
      <c r="E4" t="s">
        <v>8</v>
      </c>
    </row>
    <row r="5" spans="1:5" ht="12.75">
      <c r="A5" s="141"/>
      <c r="B5" s="27" t="s">
        <v>15</v>
      </c>
      <c r="C5" s="27" t="s">
        <v>15</v>
      </c>
      <c r="D5" s="114">
        <v>0.6</v>
      </c>
      <c r="E5" s="112">
        <v>0.4</v>
      </c>
    </row>
    <row r="6" spans="1:5" ht="13.5" thickBot="1">
      <c r="A6" s="142"/>
      <c r="B6" s="55" t="s">
        <v>45</v>
      </c>
      <c r="C6" s="55" t="s">
        <v>35</v>
      </c>
      <c r="D6" s="114"/>
      <c r="E6" s="112"/>
    </row>
    <row r="7" spans="1:5" ht="15.75" thickBot="1">
      <c r="A7" s="19" t="s">
        <v>0</v>
      </c>
      <c r="B7" s="97">
        <f>C20</f>
        <v>1031.6499999999978</v>
      </c>
      <c r="C7" s="97">
        <v>673</v>
      </c>
      <c r="D7" s="114">
        <f>C7*D5</f>
        <v>403.8</v>
      </c>
      <c r="E7" s="112">
        <f>C7*E5</f>
        <v>269.2</v>
      </c>
    </row>
    <row r="8" spans="1:5" ht="15.75" thickBot="1">
      <c r="A8" s="19" t="s">
        <v>1</v>
      </c>
      <c r="B8" s="53">
        <f>6291+167</f>
        <v>6458</v>
      </c>
      <c r="C8" s="53">
        <v>6360</v>
      </c>
      <c r="D8" s="114">
        <f>C8*D5</f>
        <v>3816</v>
      </c>
      <c r="E8" s="112">
        <f>C8*E5</f>
        <v>2544</v>
      </c>
    </row>
    <row r="9" spans="1:5" ht="15.75" thickBot="1">
      <c r="A9" s="19" t="s">
        <v>2</v>
      </c>
      <c r="B9" s="116">
        <v>6440</v>
      </c>
      <c r="C9" s="116">
        <v>6345</v>
      </c>
      <c r="D9" s="114">
        <f>C9*D5</f>
        <v>3807</v>
      </c>
      <c r="E9" s="112">
        <f>C9*E5</f>
        <v>2538</v>
      </c>
    </row>
    <row r="10" spans="1:5" ht="15.75" thickBot="1">
      <c r="A10" s="19" t="s">
        <v>3</v>
      </c>
      <c r="B10" s="143">
        <v>3.8</v>
      </c>
      <c r="C10" s="117">
        <v>4.17</v>
      </c>
      <c r="D10" s="114">
        <v>4.17</v>
      </c>
      <c r="E10" s="112">
        <v>4.17</v>
      </c>
    </row>
    <row r="11" spans="1:5" ht="15.75" thickBot="1">
      <c r="A11" s="19" t="s">
        <v>4</v>
      </c>
      <c r="B11" s="53">
        <v>0</v>
      </c>
      <c r="C11" s="53">
        <v>0</v>
      </c>
      <c r="D11" s="114">
        <f>C11*D5</f>
        <v>0</v>
      </c>
      <c r="E11" s="112">
        <f>C11*E5</f>
        <v>0</v>
      </c>
    </row>
    <row r="12" spans="1:5" ht="15.75" thickBot="1">
      <c r="A12" s="19" t="s">
        <v>5</v>
      </c>
      <c r="B12" s="144">
        <f>B9*B10</f>
        <v>24472</v>
      </c>
      <c r="C12" s="118">
        <f>C9*C10</f>
        <v>26458.649999999998</v>
      </c>
      <c r="D12" s="114">
        <f>C12*D5</f>
        <v>15875.189999999999</v>
      </c>
      <c r="E12" s="112">
        <f>C12*E5</f>
        <v>10583.46</v>
      </c>
    </row>
    <row r="13" spans="1:5" ht="15.75" thickBot="1">
      <c r="A13" s="19" t="s">
        <v>6</v>
      </c>
      <c r="B13" s="15">
        <f>B7+B11+B12</f>
        <v>25503.649999999998</v>
      </c>
      <c r="C13" s="15">
        <f>C7+C11+C12</f>
        <v>27131.649999999998</v>
      </c>
      <c r="D13" s="114">
        <f>C13*D5</f>
        <v>16278.989999999998</v>
      </c>
      <c r="E13" s="112">
        <f>C13*E5</f>
        <v>10852.66</v>
      </c>
    </row>
    <row r="14" spans="1:5" ht="15.75" thickBot="1">
      <c r="A14" s="19" t="s">
        <v>7</v>
      </c>
      <c r="B14" s="53">
        <v>4400</v>
      </c>
      <c r="C14" s="53">
        <v>4400</v>
      </c>
      <c r="D14" s="114">
        <v>4000</v>
      </c>
      <c r="E14" s="112">
        <v>400</v>
      </c>
    </row>
    <row r="15" spans="1:5" ht="15.75" thickBot="1">
      <c r="A15" s="19" t="s">
        <v>8</v>
      </c>
      <c r="B15" s="145">
        <v>2000</v>
      </c>
      <c r="C15" s="98">
        <v>2000</v>
      </c>
      <c r="D15" s="114"/>
      <c r="E15" s="112">
        <v>2000</v>
      </c>
    </row>
    <row r="16" spans="1:5" ht="15.75" thickBot="1">
      <c r="A16" s="19" t="s">
        <v>9</v>
      </c>
      <c r="B16" s="53">
        <v>1550</v>
      </c>
      <c r="C16" s="53">
        <v>1500</v>
      </c>
      <c r="D16" s="114">
        <f>C16*D5</f>
        <v>900</v>
      </c>
      <c r="E16" s="112">
        <f>C16*E5</f>
        <v>600</v>
      </c>
    </row>
    <row r="17" spans="1:5" ht="15.75" thickBot="1">
      <c r="A17" s="19" t="s">
        <v>10</v>
      </c>
      <c r="B17" s="145">
        <v>16500</v>
      </c>
      <c r="C17" s="98">
        <v>17500</v>
      </c>
      <c r="D17" s="114">
        <f>C17*D5</f>
        <v>10500</v>
      </c>
      <c r="E17" s="112">
        <f>C17*E5</f>
        <v>7000</v>
      </c>
    </row>
    <row r="18" spans="1:5" ht="15.75" thickBot="1">
      <c r="A18" s="19" t="s">
        <v>11</v>
      </c>
      <c r="B18" s="97">
        <v>700</v>
      </c>
      <c r="C18" s="97">
        <v>700</v>
      </c>
      <c r="D18" s="114">
        <f>C18*D5</f>
        <v>420</v>
      </c>
      <c r="E18" s="112">
        <f>C18*E5</f>
        <v>280</v>
      </c>
    </row>
    <row r="19" spans="1:5" ht="15.75" thickBot="1">
      <c r="A19" s="19" t="s">
        <v>12</v>
      </c>
      <c r="B19" s="15">
        <f>SUM(B14:B18)</f>
        <v>25150</v>
      </c>
      <c r="C19" s="15">
        <f>SUM(C14:C18)</f>
        <v>26100</v>
      </c>
      <c r="D19" s="115">
        <f>SUM(D14:D18)</f>
        <v>15820</v>
      </c>
      <c r="E19" s="113">
        <f>SUM(E14:E18)</f>
        <v>10280</v>
      </c>
    </row>
    <row r="20" spans="1:5" ht="15.75" thickBot="1">
      <c r="A20" s="20" t="s">
        <v>13</v>
      </c>
      <c r="B20" s="17">
        <f>B13-B19</f>
        <v>353.6499999999978</v>
      </c>
      <c r="C20" s="17">
        <f>C13-C19</f>
        <v>1031.6499999999978</v>
      </c>
      <c r="D20" s="114">
        <f>C20*D5</f>
        <v>618.9899999999986</v>
      </c>
      <c r="E20" s="112">
        <f>C20*E5</f>
        <v>412.6599999999992</v>
      </c>
    </row>
    <row r="21" spans="1:5" ht="15.75" thickBot="1">
      <c r="A21" s="25" t="s">
        <v>24</v>
      </c>
      <c r="B21" s="31">
        <f>B20/B19</f>
        <v>0.014061630218687785</v>
      </c>
      <c r="C21" s="31">
        <f>C20/C19</f>
        <v>0.039526819923371564</v>
      </c>
      <c r="D21" s="114"/>
      <c r="E21" s="112"/>
    </row>
    <row r="22" spans="1:3" ht="14.25">
      <c r="A22" s="21" t="s">
        <v>14</v>
      </c>
      <c r="B22" s="21"/>
      <c r="C22" s="21"/>
    </row>
    <row r="23" spans="1:3" ht="12.75">
      <c r="A23" s="4"/>
      <c r="B23" s="4"/>
      <c r="C23" s="10" t="s">
        <v>25</v>
      </c>
    </row>
    <row r="24" spans="1:3" ht="15.75">
      <c r="A24" s="26" t="s">
        <v>37</v>
      </c>
      <c r="B24" s="26"/>
      <c r="C24" s="51">
        <f>C12*0.6</f>
        <v>15875.189999999999</v>
      </c>
    </row>
    <row r="25" spans="1:3" ht="15.75">
      <c r="A25" s="26" t="s">
        <v>38</v>
      </c>
      <c r="B25" s="26"/>
      <c r="C25" s="51">
        <f>C12*0.4</f>
        <v>10583.46</v>
      </c>
    </row>
    <row r="26" spans="1:3" ht="12.75">
      <c r="A26" s="4"/>
      <c r="B26" s="4"/>
      <c r="C26" s="11"/>
    </row>
    <row r="27" spans="1:3" ht="12.75">
      <c r="A27" s="4" t="s">
        <v>39</v>
      </c>
      <c r="B27" s="4"/>
      <c r="C27" s="11"/>
    </row>
    <row r="28" spans="1:3" ht="12.75">
      <c r="A28" s="4"/>
      <c r="B28" s="4"/>
      <c r="C28" s="11"/>
    </row>
    <row r="29" spans="1:3" ht="12.75">
      <c r="A29" s="4"/>
      <c r="B29" s="4"/>
      <c r="C29" s="11"/>
    </row>
    <row r="30" spans="1:3" ht="12.75">
      <c r="A30" s="4"/>
      <c r="B30" s="4"/>
      <c r="C30" s="11"/>
    </row>
    <row r="31" spans="1:3" ht="12.75">
      <c r="A31" s="4"/>
      <c r="B31" s="4"/>
      <c r="C31" s="11"/>
    </row>
    <row r="32" spans="1:3" ht="12.75">
      <c r="A32" s="4"/>
      <c r="B32" s="4"/>
      <c r="C32" s="11"/>
    </row>
    <row r="33" spans="1:3" ht="12.75">
      <c r="A33" s="4"/>
      <c r="B33" s="4"/>
      <c r="C33" s="11"/>
    </row>
    <row r="34" spans="1:3" ht="12.75">
      <c r="A34" s="4"/>
      <c r="B34" s="4"/>
      <c r="C34" s="11"/>
    </row>
    <row r="35" spans="1:3" ht="15">
      <c r="A35" s="5"/>
      <c r="B35" s="5"/>
      <c r="C35" s="124"/>
    </row>
    <row r="36" spans="1:3" ht="15">
      <c r="A36" s="5"/>
      <c r="B36" s="5"/>
      <c r="C36" s="124"/>
    </row>
    <row r="37" spans="1:3" ht="15">
      <c r="A37" s="5"/>
      <c r="B37" s="5"/>
      <c r="C37" s="124"/>
    </row>
    <row r="38" spans="1:3" ht="15">
      <c r="A38" s="5"/>
      <c r="B38" s="5"/>
      <c r="C38" s="124"/>
    </row>
    <row r="39" spans="1:3" ht="15">
      <c r="A39" s="5"/>
      <c r="B39" s="5"/>
      <c r="C39" s="124"/>
    </row>
    <row r="40" spans="1:3" ht="15">
      <c r="A40" s="6"/>
      <c r="B40" s="6"/>
      <c r="C40" s="132"/>
    </row>
    <row r="41" spans="1:3" ht="15">
      <c r="A41" s="5"/>
      <c r="B41" s="5"/>
      <c r="C41" s="124"/>
    </row>
    <row r="42" spans="1:3" ht="15">
      <c r="A42" s="5"/>
      <c r="B42" s="5"/>
      <c r="C42" s="124"/>
    </row>
    <row r="43" spans="1:3" ht="15">
      <c r="A43" s="5"/>
      <c r="B43" s="5"/>
      <c r="C43" s="124"/>
    </row>
    <row r="44" spans="1:3" ht="15">
      <c r="A44" s="5"/>
      <c r="B44" s="5"/>
      <c r="C44" s="124"/>
    </row>
    <row r="45" spans="1:3" ht="15">
      <c r="A45" s="5"/>
      <c r="B45" s="5"/>
      <c r="C45" s="124"/>
    </row>
    <row r="46" spans="1:3" ht="15">
      <c r="A46" s="6"/>
      <c r="B46" s="6"/>
      <c r="C46" s="132"/>
    </row>
    <row r="47" spans="1:3" ht="15">
      <c r="A47" s="5"/>
      <c r="B47" s="5"/>
      <c r="C47" s="124"/>
    </row>
    <row r="48" spans="1:3" ht="12.75">
      <c r="A48" s="4"/>
      <c r="B48" s="4"/>
      <c r="C48" s="11"/>
    </row>
    <row r="49" spans="1:3" ht="12.75">
      <c r="A49" s="4"/>
      <c r="B49" s="4"/>
      <c r="C49" s="11"/>
    </row>
    <row r="50" spans="1:3" ht="12.75">
      <c r="A50" s="4"/>
      <c r="B50" s="4"/>
      <c r="C50" s="11"/>
    </row>
    <row r="51" spans="1:3" ht="12.75">
      <c r="A51" s="4"/>
      <c r="B51" s="4"/>
      <c r="C51" s="11"/>
    </row>
    <row r="52" spans="1:3" ht="12.75">
      <c r="A52" s="4"/>
      <c r="B52" s="4"/>
      <c r="C52" s="11"/>
    </row>
    <row r="53" spans="1:3" ht="12.75">
      <c r="A53" s="4"/>
      <c r="B53" s="4"/>
      <c r="C53" s="11"/>
    </row>
    <row r="54" spans="1:3" ht="15">
      <c r="A54" s="5"/>
      <c r="B54" s="5"/>
      <c r="C54" s="124"/>
    </row>
    <row r="55" spans="1:3" ht="15">
      <c r="A55" s="5"/>
      <c r="B55" s="5"/>
      <c r="C55" s="124"/>
    </row>
    <row r="56" spans="1:3" ht="15">
      <c r="A56" s="5"/>
      <c r="B56" s="5"/>
      <c r="C56" s="124"/>
    </row>
    <row r="57" spans="1:3" ht="15">
      <c r="A57" s="5"/>
      <c r="B57" s="5"/>
      <c r="C57" s="124"/>
    </row>
    <row r="58" spans="1:3" ht="15">
      <c r="A58" s="5"/>
      <c r="B58" s="5"/>
      <c r="C58" s="124"/>
    </row>
    <row r="59" spans="1:3" ht="15">
      <c r="A59" s="6"/>
      <c r="B59" s="6"/>
      <c r="C59" s="132"/>
    </row>
    <row r="60" spans="1:3" ht="15">
      <c r="A60" s="5"/>
      <c r="B60" s="5"/>
      <c r="C60" s="124"/>
    </row>
    <row r="61" spans="1:3" ht="15">
      <c r="A61" s="5"/>
      <c r="B61" s="5"/>
      <c r="C61" s="124"/>
    </row>
    <row r="62" spans="1:3" ht="15">
      <c r="A62" s="5"/>
      <c r="B62" s="5"/>
      <c r="C62" s="124"/>
    </row>
    <row r="63" spans="1:3" ht="15">
      <c r="A63" s="5"/>
      <c r="B63" s="5"/>
      <c r="C63" s="124"/>
    </row>
    <row r="64" spans="1:3" ht="15">
      <c r="A64" s="5"/>
      <c r="B64" s="5"/>
      <c r="C64" s="124"/>
    </row>
    <row r="65" spans="1:3" ht="15">
      <c r="A65" s="6"/>
      <c r="B65" s="6"/>
      <c r="C65" s="132"/>
    </row>
    <row r="66" spans="1:3" ht="15">
      <c r="A66" s="5"/>
      <c r="B66" s="5"/>
      <c r="C66" s="124"/>
    </row>
    <row r="67" spans="1:3" ht="12.75">
      <c r="A67" s="4"/>
      <c r="B67" s="4"/>
      <c r="C67" s="11"/>
    </row>
    <row r="68" spans="1:3" ht="12.75">
      <c r="A68" s="4"/>
      <c r="B68" s="4"/>
      <c r="C68" s="11"/>
    </row>
    <row r="69" spans="1:3" ht="12.75">
      <c r="A69" s="4"/>
      <c r="B69" s="4"/>
      <c r="C69" s="11"/>
    </row>
    <row r="70" spans="1:3" ht="12.75">
      <c r="A70" s="4"/>
      <c r="B70" s="4"/>
      <c r="C70" s="11"/>
    </row>
    <row r="71" spans="1:3" ht="12.75">
      <c r="A71" s="4"/>
      <c r="B71" s="4"/>
      <c r="C71" s="11"/>
    </row>
    <row r="72" spans="1:3" ht="12.75">
      <c r="A72" s="4"/>
      <c r="B72" s="4"/>
      <c r="C72" s="11"/>
    </row>
    <row r="73" spans="1:3" ht="12.75">
      <c r="A73" s="4"/>
      <c r="B73" s="4"/>
      <c r="C73" s="11"/>
    </row>
    <row r="74" spans="1:3" ht="12.75">
      <c r="A74" s="4"/>
      <c r="B74" s="4"/>
      <c r="C74" s="11"/>
    </row>
    <row r="75" spans="1:3" ht="12.75">
      <c r="A75" s="4"/>
      <c r="B75" s="4"/>
      <c r="C75" s="11"/>
    </row>
    <row r="76" spans="1:3" ht="12.75">
      <c r="A76" s="4"/>
      <c r="B76" s="4"/>
      <c r="C76" s="11"/>
    </row>
    <row r="77" spans="1:3" ht="12.75">
      <c r="A77" s="4"/>
      <c r="B77" s="4"/>
      <c r="C77" s="11"/>
    </row>
    <row r="78" spans="1:3" ht="12.75">
      <c r="A78" s="4"/>
      <c r="B78" s="4"/>
      <c r="C78" s="11"/>
    </row>
    <row r="79" spans="1:3" ht="12.75">
      <c r="A79" s="4"/>
      <c r="B79" s="4"/>
      <c r="C79" s="11"/>
    </row>
    <row r="80" spans="1:3" ht="12.75">
      <c r="A80" s="4"/>
      <c r="B80" s="4"/>
      <c r="C80" s="11"/>
    </row>
    <row r="81" spans="1:3" ht="12.75">
      <c r="A81" s="4"/>
      <c r="B81" s="4"/>
      <c r="C81" s="11"/>
    </row>
    <row r="82" spans="1:3" ht="12.75">
      <c r="A82" s="4"/>
      <c r="B82" s="4"/>
      <c r="C82" s="11"/>
    </row>
    <row r="83" spans="1:3" ht="12.75">
      <c r="A83" s="4"/>
      <c r="B83" s="4"/>
      <c r="C83" s="11"/>
    </row>
    <row r="84" spans="1:3" ht="12.75">
      <c r="A84" s="4"/>
      <c r="B84" s="4"/>
      <c r="C84" s="11"/>
    </row>
    <row r="85" spans="1:3" ht="12.75">
      <c r="A85" s="4"/>
      <c r="B85" s="4"/>
      <c r="C85" s="11"/>
    </row>
    <row r="86" spans="1:3" ht="12.75">
      <c r="A86" s="4"/>
      <c r="B86" s="4"/>
      <c r="C86" s="11"/>
    </row>
    <row r="87" spans="1:3" ht="12.75">
      <c r="A87" s="4"/>
      <c r="B87" s="4"/>
      <c r="C87" s="11"/>
    </row>
    <row r="88" spans="1:3" ht="12.75">
      <c r="A88" s="4"/>
      <c r="B88" s="4"/>
      <c r="C88" s="11"/>
    </row>
  </sheetData>
  <sheetProtection/>
  <mergeCells count="1">
    <mergeCell ref="A5:A6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625" style="0" customWidth="1"/>
    <col min="2" max="2" width="15.75390625" style="18" customWidth="1"/>
    <col min="3" max="3" width="15.75390625" style="0" customWidth="1"/>
  </cols>
  <sheetData>
    <row r="1" spans="1:3" ht="12.75">
      <c r="A1" s="1" t="s">
        <v>46</v>
      </c>
      <c r="B1" s="119"/>
      <c r="C1" s="1"/>
    </row>
    <row r="2" spans="1:3" ht="15.75">
      <c r="A2" s="2" t="s">
        <v>29</v>
      </c>
      <c r="B2" s="120"/>
      <c r="C2" s="2"/>
    </row>
    <row r="4" spans="1:3" ht="15.75">
      <c r="A4" s="22" t="s">
        <v>17</v>
      </c>
      <c r="B4" s="121"/>
      <c r="C4" s="22"/>
    </row>
    <row r="5" spans="1:3" ht="16.5" thickBot="1">
      <c r="A5" s="4"/>
      <c r="B5" s="11"/>
      <c r="C5" s="81" t="s">
        <v>36</v>
      </c>
    </row>
    <row r="6" spans="1:3" ht="13.5" thickBot="1">
      <c r="A6" s="33"/>
      <c r="B6" s="59" t="s">
        <v>45</v>
      </c>
      <c r="C6" s="59" t="s">
        <v>35</v>
      </c>
    </row>
    <row r="7" spans="1:3" ht="15.75" thickBot="1">
      <c r="A7" s="19" t="s">
        <v>0</v>
      </c>
      <c r="B7" s="60">
        <f>C19</f>
        <v>682.4400000000005</v>
      </c>
      <c r="C7" s="60">
        <v>30</v>
      </c>
    </row>
    <row r="8" spans="1:3" ht="15.75" thickBot="1">
      <c r="A8" s="19" t="s">
        <v>1</v>
      </c>
      <c r="B8" s="146">
        <f>825+1510</f>
        <v>2335</v>
      </c>
      <c r="C8" s="60">
        <v>2515</v>
      </c>
    </row>
    <row r="9" spans="1:3" ht="15.75" thickBot="1">
      <c r="A9" s="19" t="s">
        <v>2</v>
      </c>
      <c r="B9" s="146">
        <v>2310</v>
      </c>
      <c r="C9" s="60">
        <v>2508</v>
      </c>
    </row>
    <row r="10" spans="1:3" ht="15.75" thickBot="1">
      <c r="A10" s="19" t="s">
        <v>3</v>
      </c>
      <c r="B10" s="147">
        <v>3.1</v>
      </c>
      <c r="C10" s="107">
        <v>3.43</v>
      </c>
    </row>
    <row r="11" spans="1:3" ht="15.75" thickBot="1">
      <c r="A11" s="34" t="s">
        <v>5</v>
      </c>
      <c r="B11" s="148">
        <f>B9*B10</f>
        <v>7161</v>
      </c>
      <c r="C11" s="108">
        <f>C9*C10</f>
        <v>8602.44</v>
      </c>
    </row>
    <row r="12" spans="1:3" ht="15.75" thickBot="1">
      <c r="A12" s="19" t="s">
        <v>6</v>
      </c>
      <c r="B12" s="61">
        <f>B7+B11</f>
        <v>7843.4400000000005</v>
      </c>
      <c r="C12" s="61">
        <f>C7+C11</f>
        <v>8632.44</v>
      </c>
    </row>
    <row r="13" spans="1:3" ht="15.75" thickBot="1">
      <c r="A13" s="20" t="s">
        <v>7</v>
      </c>
      <c r="B13" s="62">
        <v>400</v>
      </c>
      <c r="C13" s="62">
        <v>500</v>
      </c>
    </row>
    <row r="14" spans="1:3" ht="15.75" thickBot="1">
      <c r="A14" s="19" t="s">
        <v>8</v>
      </c>
      <c r="B14" s="63">
        <v>2200</v>
      </c>
      <c r="C14" s="134">
        <v>2200</v>
      </c>
    </row>
    <row r="15" spans="1:3" ht="15.75" thickBot="1">
      <c r="A15" s="19" t="s">
        <v>9</v>
      </c>
      <c r="B15" s="63">
        <v>650</v>
      </c>
      <c r="C15" s="63">
        <v>700</v>
      </c>
    </row>
    <row r="16" spans="1:3" ht="15.75" thickBot="1">
      <c r="A16" s="19" t="s">
        <v>10</v>
      </c>
      <c r="B16" s="133">
        <v>3900</v>
      </c>
      <c r="C16" s="133">
        <v>4250</v>
      </c>
    </row>
    <row r="17" spans="1:3" ht="15.75" thickBot="1">
      <c r="A17" s="19" t="s">
        <v>11</v>
      </c>
      <c r="B17" s="64">
        <v>300</v>
      </c>
      <c r="C17" s="64">
        <v>300</v>
      </c>
    </row>
    <row r="18" spans="1:3" ht="15.75" thickBot="1">
      <c r="A18" s="19" t="s">
        <v>12</v>
      </c>
      <c r="B18" s="61">
        <f>SUM(B13:B17)</f>
        <v>7450</v>
      </c>
      <c r="C18" s="61">
        <f>SUM(C13:C17)</f>
        <v>7950</v>
      </c>
    </row>
    <row r="19" spans="1:3" ht="15.75" thickBot="1">
      <c r="A19" s="20" t="s">
        <v>13</v>
      </c>
      <c r="B19" s="65">
        <f>B12-B18</f>
        <v>393.4400000000005</v>
      </c>
      <c r="C19" s="65">
        <f>C12-C18</f>
        <v>682.4400000000005</v>
      </c>
    </row>
    <row r="20" spans="1:3" ht="15.75" thickBot="1">
      <c r="A20" s="43" t="s">
        <v>24</v>
      </c>
      <c r="B20" s="66">
        <f>B19/B18</f>
        <v>0.05281073825503362</v>
      </c>
      <c r="C20" s="66">
        <f>C19/C18</f>
        <v>0.08584150943396233</v>
      </c>
    </row>
    <row r="21" spans="1:3" ht="14.25">
      <c r="A21" s="21" t="s">
        <v>14</v>
      </c>
      <c r="B21" s="21"/>
      <c r="C21" s="21"/>
    </row>
    <row r="23" spans="1:2" ht="15">
      <c r="A23" s="83" t="s">
        <v>43</v>
      </c>
      <c r="B23" s="8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zoomScale="115" zoomScaleNormal="115" zoomScalePageLayoutView="0" workbookViewId="0" topLeftCell="A49">
      <selection activeCell="B26" sqref="B26"/>
    </sheetView>
  </sheetViews>
  <sheetFormatPr defaultColWidth="9.00390625" defaultRowHeight="12.75"/>
  <cols>
    <col min="1" max="1" width="29.375" style="0" customWidth="1"/>
    <col min="2" max="3" width="15.75390625" style="18" customWidth="1"/>
    <col min="4" max="4" width="10.125" style="18" customWidth="1"/>
    <col min="5" max="5" width="10.125" style="18" bestFit="1" customWidth="1"/>
  </cols>
  <sheetData>
    <row r="1" spans="1:5" ht="12.75">
      <c r="A1" s="1" t="s">
        <v>46</v>
      </c>
      <c r="B1" s="119"/>
      <c r="C1" s="119"/>
      <c r="D1" s="119"/>
      <c r="E1" s="47"/>
    </row>
    <row r="2" spans="1:5" ht="16.5" thickBot="1">
      <c r="A2" s="22" t="s">
        <v>18</v>
      </c>
      <c r="B2" s="121"/>
      <c r="C2" s="81" t="s">
        <v>36</v>
      </c>
      <c r="D2" s="81"/>
      <c r="E2" s="30"/>
    </row>
    <row r="3" spans="1:4" ht="13.5" thickBot="1">
      <c r="A3" s="36"/>
      <c r="B3" s="14" t="s">
        <v>35</v>
      </c>
      <c r="C3" s="14" t="s">
        <v>35</v>
      </c>
      <c r="D3" s="10"/>
    </row>
    <row r="4" spans="1:4" ht="15.75" thickBot="1">
      <c r="A4" s="19" t="s">
        <v>0</v>
      </c>
      <c r="B4" s="67">
        <f>C17</f>
        <v>1420</v>
      </c>
      <c r="C4" s="67">
        <v>900</v>
      </c>
      <c r="D4" s="125"/>
    </row>
    <row r="5" spans="1:4" ht="15.75" thickBot="1">
      <c r="A5" s="19" t="s">
        <v>1</v>
      </c>
      <c r="B5" s="149">
        <v>4570</v>
      </c>
      <c r="C5" s="68">
        <v>4600</v>
      </c>
      <c r="D5" s="125"/>
    </row>
    <row r="6" spans="1:4" ht="15.75" thickBot="1">
      <c r="A6" s="19" t="s">
        <v>2</v>
      </c>
      <c r="B6" s="149">
        <v>4470</v>
      </c>
      <c r="C6" s="68">
        <v>4500</v>
      </c>
      <c r="D6" s="125"/>
    </row>
    <row r="7" spans="1:4" ht="15.75" thickBot="1">
      <c r="A7" s="19" t="s">
        <v>3</v>
      </c>
      <c r="B7" s="150">
        <v>5.5</v>
      </c>
      <c r="C7" s="122">
        <v>5.5</v>
      </c>
      <c r="D7" s="128"/>
    </row>
    <row r="8" spans="1:4" ht="15.75" thickBot="1">
      <c r="A8" s="19" t="s">
        <v>4</v>
      </c>
      <c r="B8" s="151"/>
      <c r="C8" s="69"/>
      <c r="D8" s="125"/>
    </row>
    <row r="9" spans="1:4" ht="15.75" thickBot="1">
      <c r="A9" s="19" t="s">
        <v>5</v>
      </c>
      <c r="B9" s="152">
        <f>B6*B7</f>
        <v>24585</v>
      </c>
      <c r="C9" s="123">
        <f>C6*C7</f>
        <v>24750</v>
      </c>
      <c r="D9" s="127"/>
    </row>
    <row r="10" spans="1:4" ht="15.75" thickBot="1">
      <c r="A10" s="19" t="s">
        <v>6</v>
      </c>
      <c r="B10" s="61">
        <f>B4+B9+B8</f>
        <v>26005</v>
      </c>
      <c r="C10" s="61">
        <f>C4+C9+C8</f>
        <v>25650</v>
      </c>
      <c r="D10" s="126"/>
    </row>
    <row r="11" spans="1:4" ht="15.75" thickBot="1">
      <c r="A11" s="19" t="s">
        <v>7</v>
      </c>
      <c r="B11" s="70">
        <v>500</v>
      </c>
      <c r="C11" s="70">
        <v>500</v>
      </c>
      <c r="D11" s="125"/>
    </row>
    <row r="12" spans="1:4" ht="15.75" thickBot="1">
      <c r="A12" s="19" t="s">
        <v>8</v>
      </c>
      <c r="B12" s="68">
        <v>4500</v>
      </c>
      <c r="C12" s="68">
        <v>4500</v>
      </c>
      <c r="D12" s="125"/>
    </row>
    <row r="13" spans="1:4" ht="15.75" thickBot="1">
      <c r="A13" s="19" t="s">
        <v>9</v>
      </c>
      <c r="B13" s="68">
        <v>130</v>
      </c>
      <c r="C13" s="68">
        <v>130</v>
      </c>
      <c r="D13" s="125"/>
    </row>
    <row r="14" spans="1:4" ht="15.75" thickBot="1">
      <c r="A14" s="19" t="s">
        <v>10</v>
      </c>
      <c r="B14" s="149">
        <v>19000</v>
      </c>
      <c r="C14" s="149">
        <v>18500</v>
      </c>
      <c r="D14" s="125"/>
    </row>
    <row r="15" spans="1:4" ht="15.75" thickBot="1">
      <c r="A15" s="19" t="s">
        <v>11</v>
      </c>
      <c r="B15" s="69">
        <v>600</v>
      </c>
      <c r="C15" s="69">
        <v>600</v>
      </c>
      <c r="D15" s="125"/>
    </row>
    <row r="16" spans="1:4" ht="15.75" thickBot="1">
      <c r="A16" s="19" t="s">
        <v>12</v>
      </c>
      <c r="B16" s="61">
        <f>SUM(B11:B15)</f>
        <v>24730</v>
      </c>
      <c r="C16" s="61">
        <f>SUM(C11:C15)</f>
        <v>24230</v>
      </c>
      <c r="D16" s="126"/>
    </row>
    <row r="17" spans="1:4" ht="15.75" thickBot="1">
      <c r="A17" s="20" t="s">
        <v>13</v>
      </c>
      <c r="B17" s="71">
        <f>B10-B16</f>
        <v>1275</v>
      </c>
      <c r="C17" s="71">
        <f>C10-C16</f>
        <v>1420</v>
      </c>
      <c r="D17" s="127"/>
    </row>
    <row r="18" spans="1:4" ht="15.75" thickBot="1">
      <c r="A18" s="25" t="s">
        <v>24</v>
      </c>
      <c r="B18" s="72">
        <f>B17/B16</f>
        <v>0.051556813586736756</v>
      </c>
      <c r="C18" s="72">
        <f>C17/C16</f>
        <v>0.05860503508047875</v>
      </c>
      <c r="D18" s="84"/>
    </row>
    <row r="19" spans="1:4" ht="15">
      <c r="A19" s="83"/>
      <c r="B19" s="83"/>
      <c r="C19" s="84"/>
      <c r="D19" s="84"/>
    </row>
    <row r="20" spans="1:5" ht="15">
      <c r="A20" s="83" t="s">
        <v>40</v>
      </c>
      <c r="B20" s="83"/>
      <c r="C20" s="84"/>
      <c r="D20" s="84"/>
      <c r="E20" s="84"/>
    </row>
    <row r="21" spans="1:5" ht="15.75" thickBot="1">
      <c r="A21" s="5"/>
      <c r="B21" s="124"/>
      <c r="C21" s="124"/>
      <c r="D21" s="124"/>
      <c r="E21" s="10"/>
    </row>
    <row r="22" spans="1:5" ht="15.75" thickBot="1">
      <c r="A22" s="5"/>
      <c r="B22" s="130" t="s">
        <v>21</v>
      </c>
      <c r="C22" s="130" t="s">
        <v>21</v>
      </c>
      <c r="D22" s="129" t="s">
        <v>22</v>
      </c>
      <c r="E22" s="129" t="s">
        <v>22</v>
      </c>
    </row>
    <row r="23" spans="1:5" ht="13.5" thickBot="1">
      <c r="A23" s="12"/>
      <c r="B23" s="46" t="s">
        <v>45</v>
      </c>
      <c r="C23" s="46" t="s">
        <v>35</v>
      </c>
      <c r="D23" s="14" t="s">
        <v>45</v>
      </c>
      <c r="E23" s="14" t="s">
        <v>35</v>
      </c>
    </row>
    <row r="24" spans="1:5" ht="15.75" thickBot="1">
      <c r="A24" s="23" t="s">
        <v>0</v>
      </c>
      <c r="B24" s="54">
        <f>C36</f>
        <v>188.4000000000001</v>
      </c>
      <c r="C24" s="54">
        <v>123.7</v>
      </c>
      <c r="D24" s="131">
        <f>E36</f>
        <v>37.04399999999998</v>
      </c>
      <c r="E24" s="91">
        <v>48.084</v>
      </c>
    </row>
    <row r="25" spans="1:5" ht="15.75" thickBot="1">
      <c r="A25" s="23" t="s">
        <v>1</v>
      </c>
      <c r="B25" s="109">
        <v>420</v>
      </c>
      <c r="C25" s="37">
        <v>415</v>
      </c>
      <c r="D25" s="92">
        <v>205</v>
      </c>
      <c r="E25" s="92">
        <v>210</v>
      </c>
    </row>
    <row r="26" spans="1:5" ht="15.75" thickBot="1">
      <c r="A26" s="23" t="s">
        <v>2</v>
      </c>
      <c r="B26" s="109">
        <v>410</v>
      </c>
      <c r="C26" s="37">
        <v>410</v>
      </c>
      <c r="D26" s="92">
        <v>198</v>
      </c>
      <c r="E26" s="92">
        <v>198</v>
      </c>
    </row>
    <row r="27" spans="1:5" ht="15.75" thickBot="1">
      <c r="A27" s="23" t="s">
        <v>3</v>
      </c>
      <c r="B27" s="109">
        <v>2.5</v>
      </c>
      <c r="C27" s="37">
        <v>2.67</v>
      </c>
      <c r="D27" s="92">
        <v>2.5</v>
      </c>
      <c r="E27" s="92">
        <v>2.52</v>
      </c>
    </row>
    <row r="28" spans="1:5" ht="15.75" thickBot="1">
      <c r="A28" s="23" t="s">
        <v>5</v>
      </c>
      <c r="B28" s="153">
        <f>B26*B27</f>
        <v>1025</v>
      </c>
      <c r="C28" s="44">
        <f>C26*C27</f>
        <v>1094.7</v>
      </c>
      <c r="D28" s="90">
        <f>D26*D27</f>
        <v>495</v>
      </c>
      <c r="E28" s="90">
        <f>E26*E27</f>
        <v>498.96</v>
      </c>
    </row>
    <row r="29" spans="1:5" ht="15.75" thickBot="1">
      <c r="A29" s="23" t="s">
        <v>6</v>
      </c>
      <c r="B29" s="135">
        <f>B24+B28</f>
        <v>1213.4</v>
      </c>
      <c r="C29" s="45">
        <f>C24+C28</f>
        <v>1218.4</v>
      </c>
      <c r="D29" s="94">
        <f>D24+D28</f>
        <v>532.044</v>
      </c>
      <c r="E29" s="94">
        <f>E24+E28</f>
        <v>547.044</v>
      </c>
    </row>
    <row r="30" spans="1:5" ht="15.75" thickBot="1">
      <c r="A30" s="23" t="s">
        <v>7</v>
      </c>
      <c r="B30" s="38">
        <v>100</v>
      </c>
      <c r="C30" s="38">
        <v>100</v>
      </c>
      <c r="D30" s="91">
        <v>200</v>
      </c>
      <c r="E30" s="91">
        <v>200</v>
      </c>
    </row>
    <row r="31" spans="1:5" ht="15.75" thickBot="1">
      <c r="A31" s="23" t="s">
        <v>8</v>
      </c>
      <c r="B31" s="37">
        <v>80</v>
      </c>
      <c r="C31" s="37">
        <v>80</v>
      </c>
      <c r="D31" s="92">
        <v>150</v>
      </c>
      <c r="E31" s="92">
        <v>150</v>
      </c>
    </row>
    <row r="32" spans="1:5" ht="15.75" thickBot="1">
      <c r="A32" s="23" t="s">
        <v>9</v>
      </c>
      <c r="B32" s="37">
        <v>70</v>
      </c>
      <c r="C32" s="37">
        <v>70</v>
      </c>
      <c r="D32" s="92">
        <v>80</v>
      </c>
      <c r="E32" s="92">
        <v>80</v>
      </c>
    </row>
    <row r="33" spans="1:5" ht="15.75" thickBot="1">
      <c r="A33" s="23" t="s">
        <v>10</v>
      </c>
      <c r="B33" s="109">
        <v>800</v>
      </c>
      <c r="C33" s="136">
        <v>750</v>
      </c>
      <c r="D33" s="95">
        <v>40</v>
      </c>
      <c r="E33" s="95">
        <v>40</v>
      </c>
    </row>
    <row r="34" spans="1:5" ht="15.75" thickBot="1">
      <c r="A34" s="23" t="s">
        <v>11</v>
      </c>
      <c r="B34" s="39">
        <v>30</v>
      </c>
      <c r="C34" s="39">
        <v>30</v>
      </c>
      <c r="D34" s="90">
        <v>40</v>
      </c>
      <c r="E34" s="90">
        <v>40</v>
      </c>
    </row>
    <row r="35" spans="1:5" ht="15.75" thickBot="1">
      <c r="A35" s="23" t="s">
        <v>12</v>
      </c>
      <c r="B35" s="45">
        <f>SUM(B30:B34)</f>
        <v>1080</v>
      </c>
      <c r="C35" s="45">
        <f>SUM(C30:C34)</f>
        <v>1030</v>
      </c>
      <c r="D35" s="40">
        <f>SUM(D30:D34)</f>
        <v>510</v>
      </c>
      <c r="E35" s="40">
        <f>SUM(E30:E34)</f>
        <v>510</v>
      </c>
    </row>
    <row r="36" spans="1:5" ht="15.75" thickBot="1">
      <c r="A36" s="24" t="s">
        <v>13</v>
      </c>
      <c r="B36" s="93">
        <f>B29-B35</f>
        <v>133.4000000000001</v>
      </c>
      <c r="C36" s="93">
        <f>C29-C35</f>
        <v>188.4000000000001</v>
      </c>
      <c r="D36" s="96">
        <f>D29-D35</f>
        <v>22.043999999999983</v>
      </c>
      <c r="E36" s="96">
        <f>E29-E35</f>
        <v>37.04399999999998</v>
      </c>
    </row>
    <row r="37" spans="1:5" ht="15">
      <c r="A37" s="85"/>
      <c r="B37" s="83"/>
      <c r="C37" s="86"/>
      <c r="D37" s="86"/>
      <c r="E37" s="87"/>
    </row>
    <row r="38" spans="1:5" ht="15">
      <c r="A38" s="85" t="s">
        <v>41</v>
      </c>
      <c r="B38" s="83"/>
      <c r="C38" s="86"/>
      <c r="D38" s="86"/>
      <c r="E38" s="87"/>
    </row>
    <row r="39" spans="1:5" ht="15.75" thickBot="1">
      <c r="A39" s="5"/>
      <c r="B39" s="124"/>
      <c r="C39" s="124"/>
      <c r="D39" s="124"/>
      <c r="E39" s="10"/>
    </row>
    <row r="40" spans="1:5" ht="15.75" thickBot="1">
      <c r="A40" s="4"/>
      <c r="B40" s="129" t="s">
        <v>20</v>
      </c>
      <c r="C40" s="129" t="s">
        <v>20</v>
      </c>
      <c r="D40" s="88" t="s">
        <v>19</v>
      </c>
      <c r="E40" s="129" t="s">
        <v>19</v>
      </c>
    </row>
    <row r="41" spans="1:5" ht="13.5" thickBot="1">
      <c r="A41" s="7"/>
      <c r="B41" s="89" t="s">
        <v>45</v>
      </c>
      <c r="C41" s="89" t="s">
        <v>35</v>
      </c>
      <c r="D41" s="14" t="s">
        <v>45</v>
      </c>
      <c r="E41" s="14" t="s">
        <v>35</v>
      </c>
    </row>
    <row r="42" spans="1:5" ht="15.75" thickBot="1">
      <c r="A42" s="23" t="s">
        <v>0</v>
      </c>
      <c r="B42" s="70">
        <f>C55</f>
        <v>115.19999999999999</v>
      </c>
      <c r="C42" s="70">
        <v>11</v>
      </c>
      <c r="D42" s="91">
        <f>E55</f>
        <v>10</v>
      </c>
      <c r="E42" s="91">
        <v>26</v>
      </c>
    </row>
    <row r="43" spans="1:5" ht="15.75" thickBot="1">
      <c r="A43" s="23" t="s">
        <v>1</v>
      </c>
      <c r="B43" s="73">
        <v>149</v>
      </c>
      <c r="C43" s="73">
        <v>165</v>
      </c>
      <c r="D43" s="92">
        <v>700</v>
      </c>
      <c r="E43" s="92">
        <v>700</v>
      </c>
    </row>
    <row r="44" spans="1:5" ht="15.75" thickBot="1">
      <c r="A44" s="23" t="s">
        <v>2</v>
      </c>
      <c r="B44" s="73">
        <v>145</v>
      </c>
      <c r="C44" s="73">
        <v>164</v>
      </c>
      <c r="D44" s="92">
        <v>620</v>
      </c>
      <c r="E44" s="92">
        <v>620</v>
      </c>
    </row>
    <row r="45" spans="1:5" ht="15.75" thickBot="1">
      <c r="A45" s="23" t="s">
        <v>3</v>
      </c>
      <c r="B45" s="73">
        <v>2.8</v>
      </c>
      <c r="C45" s="73">
        <v>2.8</v>
      </c>
      <c r="D45" s="92">
        <v>1.2</v>
      </c>
      <c r="E45" s="92">
        <v>1.2</v>
      </c>
    </row>
    <row r="46" spans="1:5" ht="15.75" thickBot="1">
      <c r="A46" s="23" t="s">
        <v>4</v>
      </c>
      <c r="B46" s="74">
        <v>0</v>
      </c>
      <c r="C46" s="74">
        <v>0</v>
      </c>
      <c r="D46" s="90"/>
      <c r="E46" s="90"/>
    </row>
    <row r="47" spans="1:5" ht="15.75" thickBot="1">
      <c r="A47" s="23" t="s">
        <v>5</v>
      </c>
      <c r="B47" s="90">
        <f>B44*B45</f>
        <v>406</v>
      </c>
      <c r="C47" s="90">
        <f>C44*C45</f>
        <v>459.2</v>
      </c>
      <c r="D47" s="90">
        <f>D45*D44</f>
        <v>744</v>
      </c>
      <c r="E47" s="90">
        <f>E45*E44</f>
        <v>744</v>
      </c>
    </row>
    <row r="48" spans="1:5" ht="15.75" thickBot="1">
      <c r="A48" s="23" t="s">
        <v>6</v>
      </c>
      <c r="B48" s="61">
        <f>B42+B46+B47</f>
        <v>521.2</v>
      </c>
      <c r="C48" s="61">
        <f>C42+C46+C47</f>
        <v>470.2</v>
      </c>
      <c r="D48" s="61">
        <f>D42+D46+D47</f>
        <v>754</v>
      </c>
      <c r="E48" s="61">
        <f>E42+E46+E47</f>
        <v>770</v>
      </c>
    </row>
    <row r="49" spans="1:5" ht="15.75" thickBot="1">
      <c r="A49" s="23" t="s">
        <v>7</v>
      </c>
      <c r="B49" s="75">
        <v>220</v>
      </c>
      <c r="C49" s="75">
        <v>220</v>
      </c>
      <c r="D49" s="91">
        <v>340</v>
      </c>
      <c r="E49" s="91">
        <v>340</v>
      </c>
    </row>
    <row r="50" spans="1:5" ht="15.75" thickBot="1">
      <c r="A50" s="23" t="s">
        <v>8</v>
      </c>
      <c r="B50" s="73">
        <v>5</v>
      </c>
      <c r="C50" s="73">
        <v>5</v>
      </c>
      <c r="D50" s="92">
        <v>230</v>
      </c>
      <c r="E50" s="92">
        <v>230</v>
      </c>
    </row>
    <row r="51" spans="1:5" ht="15.75" thickBot="1">
      <c r="A51" s="23" t="s">
        <v>9</v>
      </c>
      <c r="B51" s="73">
        <v>90</v>
      </c>
      <c r="C51" s="73">
        <v>90</v>
      </c>
      <c r="D51" s="92">
        <v>110</v>
      </c>
      <c r="E51" s="92">
        <v>110</v>
      </c>
    </row>
    <row r="52" spans="1:5" ht="15.75" thickBot="1">
      <c r="A52" s="23" t="s">
        <v>10</v>
      </c>
      <c r="B52" s="73">
        <v>5</v>
      </c>
      <c r="C52" s="73">
        <v>5</v>
      </c>
      <c r="D52" s="92">
        <v>40</v>
      </c>
      <c r="E52" s="92">
        <v>40</v>
      </c>
    </row>
    <row r="53" spans="1:5" ht="15.75" thickBot="1">
      <c r="A53" s="23" t="s">
        <v>11</v>
      </c>
      <c r="B53" s="74">
        <v>35</v>
      </c>
      <c r="C53" s="74">
        <v>35</v>
      </c>
      <c r="D53" s="90">
        <v>40</v>
      </c>
      <c r="E53" s="90">
        <v>40</v>
      </c>
    </row>
    <row r="54" spans="1:5" ht="15.75" thickBot="1">
      <c r="A54" s="23" t="s">
        <v>12</v>
      </c>
      <c r="B54" s="61">
        <f>SUM(B49:B53)</f>
        <v>355</v>
      </c>
      <c r="C54" s="61">
        <f>SUM(C49:C53)</f>
        <v>355</v>
      </c>
      <c r="D54" s="52">
        <f>SUM(D49:D53)</f>
        <v>760</v>
      </c>
      <c r="E54" s="52">
        <f>SUM(E49:E53)</f>
        <v>760</v>
      </c>
    </row>
    <row r="55" spans="1:5" ht="15.75" thickBot="1">
      <c r="A55" s="24" t="s">
        <v>13</v>
      </c>
      <c r="B55" s="71">
        <f>B48-B54</f>
        <v>166.20000000000005</v>
      </c>
      <c r="C55" s="71">
        <f>C48-C54</f>
        <v>115.19999999999999</v>
      </c>
      <c r="D55" s="89">
        <f>D48-D54</f>
        <v>-6</v>
      </c>
      <c r="E55" s="89">
        <f>E48-E54</f>
        <v>10</v>
      </c>
    </row>
    <row r="56" ht="12.75">
      <c r="E56" s="30"/>
    </row>
    <row r="57" ht="12.75">
      <c r="E57" s="30"/>
    </row>
    <row r="58" spans="1:5" ht="14.25">
      <c r="A58" s="21" t="s">
        <v>14</v>
      </c>
      <c r="B58" s="21"/>
      <c r="C58" s="21"/>
      <c r="D58" s="21"/>
      <c r="E58" s="30"/>
    </row>
    <row r="59" ht="12.75">
      <c r="E59" s="30"/>
    </row>
    <row r="60" ht="12.75">
      <c r="E60" s="30"/>
    </row>
    <row r="61" ht="12.75">
      <c r="E61" s="30"/>
    </row>
    <row r="62" ht="12.75">
      <c r="E62" s="30"/>
    </row>
    <row r="63" ht="12.75">
      <c r="E63" s="30"/>
    </row>
    <row r="64" ht="12.75">
      <c r="E64" s="30"/>
    </row>
    <row r="65" ht="12.75">
      <c r="E65" s="30"/>
    </row>
    <row r="66" ht="12.75">
      <c r="E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</sheetData>
  <sheetProtection/>
  <printOptions/>
  <pageMargins left="0.75" right="0.21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0">
      <selection activeCell="C6" sqref="C6"/>
    </sheetView>
  </sheetViews>
  <sheetFormatPr defaultColWidth="9.00390625" defaultRowHeight="12.75"/>
  <cols>
    <col min="1" max="1" width="26.375" style="0" customWidth="1"/>
    <col min="2" max="3" width="15.75390625" style="18" customWidth="1"/>
  </cols>
  <sheetData>
    <row r="1" spans="1:3" ht="12.75">
      <c r="A1" s="1" t="s">
        <v>46</v>
      </c>
      <c r="B1" s="119"/>
      <c r="C1" s="119"/>
    </row>
    <row r="2" spans="1:3" ht="15.75">
      <c r="A2" s="2" t="s">
        <v>29</v>
      </c>
      <c r="B2" s="120"/>
      <c r="C2" s="120"/>
    </row>
    <row r="4" spans="1:3" ht="16.5" thickBot="1">
      <c r="A4" s="22" t="s">
        <v>23</v>
      </c>
      <c r="B4" s="121"/>
      <c r="C4" s="81" t="s">
        <v>36</v>
      </c>
    </row>
    <row r="5" spans="1:3" ht="12.75">
      <c r="A5" s="141"/>
      <c r="B5" s="27" t="s">
        <v>15</v>
      </c>
      <c r="C5" s="27" t="s">
        <v>15</v>
      </c>
    </row>
    <row r="6" spans="1:3" ht="15.75" thickBot="1">
      <c r="A6" s="142"/>
      <c r="B6" s="13" t="s">
        <v>45</v>
      </c>
      <c r="C6" s="13" t="s">
        <v>35</v>
      </c>
    </row>
    <row r="7" spans="1:3" ht="15.75" thickBot="1">
      <c r="A7" s="19" t="s">
        <v>0</v>
      </c>
      <c r="B7" s="101">
        <f>C20</f>
        <v>178</v>
      </c>
      <c r="C7" s="101">
        <v>113</v>
      </c>
    </row>
    <row r="8" spans="1:3" ht="15.75" thickBot="1">
      <c r="A8" s="19" t="s">
        <v>1</v>
      </c>
      <c r="B8" s="29">
        <v>6600</v>
      </c>
      <c r="C8" s="29">
        <v>6600</v>
      </c>
    </row>
    <row r="9" spans="1:3" ht="15.75" thickBot="1">
      <c r="A9" s="19" t="s">
        <v>2</v>
      </c>
      <c r="B9" s="102">
        <v>6500</v>
      </c>
      <c r="C9" s="102">
        <v>6500</v>
      </c>
    </row>
    <row r="10" spans="1:3" ht="15.75" thickBot="1">
      <c r="A10" s="19" t="s">
        <v>3</v>
      </c>
      <c r="B10" s="29">
        <v>2.2</v>
      </c>
      <c r="C10" s="29">
        <v>2</v>
      </c>
    </row>
    <row r="11" spans="1:3" ht="15.75" thickBot="1">
      <c r="A11" s="19" t="s">
        <v>4</v>
      </c>
      <c r="B11" s="29">
        <v>5</v>
      </c>
      <c r="C11" s="29">
        <v>5</v>
      </c>
    </row>
    <row r="12" spans="1:3" ht="15.75" thickBot="1">
      <c r="A12" s="19" t="s">
        <v>5</v>
      </c>
      <c r="B12" s="118">
        <f>B9*B10</f>
        <v>14300.000000000002</v>
      </c>
      <c r="C12" s="118">
        <f>C9*C10</f>
        <v>13000</v>
      </c>
    </row>
    <row r="13" spans="1:3" ht="15.75" thickBot="1">
      <c r="A13" s="19" t="s">
        <v>6</v>
      </c>
      <c r="B13" s="15">
        <f>B7+B11+B12</f>
        <v>14483.000000000002</v>
      </c>
      <c r="C13" s="15">
        <f>C7+C11+C12</f>
        <v>13118</v>
      </c>
    </row>
    <row r="14" spans="1:3" ht="15.75" thickBot="1">
      <c r="A14" s="19" t="s">
        <v>31</v>
      </c>
      <c r="B14" s="28">
        <v>14100</v>
      </c>
      <c r="C14" s="137">
        <v>12800</v>
      </c>
    </row>
    <row r="15" spans="1:3" ht="15.75" thickBot="1">
      <c r="A15" s="19" t="s">
        <v>8</v>
      </c>
      <c r="B15" s="103">
        <v>15</v>
      </c>
      <c r="C15" s="103">
        <v>15</v>
      </c>
    </row>
    <row r="16" spans="1:3" ht="15.75" thickBot="1">
      <c r="A16" s="19" t="s">
        <v>9</v>
      </c>
      <c r="B16" s="29">
        <v>30</v>
      </c>
      <c r="C16" s="29">
        <v>30</v>
      </c>
    </row>
    <row r="17" spans="1:3" ht="15.75" thickBot="1">
      <c r="A17" s="19" t="s">
        <v>10</v>
      </c>
      <c r="B17" s="103">
        <v>100</v>
      </c>
      <c r="C17" s="138">
        <v>35</v>
      </c>
    </row>
    <row r="18" spans="1:3" ht="15.75" thickBot="1">
      <c r="A18" s="19" t="s">
        <v>11</v>
      </c>
      <c r="B18" s="104">
        <v>60</v>
      </c>
      <c r="C18" s="104">
        <v>60</v>
      </c>
    </row>
    <row r="19" spans="1:3" s="50" customFormat="1" ht="15.75" thickBot="1">
      <c r="A19" s="49" t="s">
        <v>12</v>
      </c>
      <c r="B19" s="15">
        <f>SUM(B14:B18)</f>
        <v>14305</v>
      </c>
      <c r="C19" s="15">
        <f>SUM(C14:C18)</f>
        <v>12940</v>
      </c>
    </row>
    <row r="20" spans="1:3" ht="15.75" thickBot="1">
      <c r="A20" s="20" t="s">
        <v>13</v>
      </c>
      <c r="B20" s="17">
        <f>B13-B19</f>
        <v>178.00000000000182</v>
      </c>
      <c r="C20" s="17">
        <f>C13-C19</f>
        <v>178</v>
      </c>
    </row>
    <row r="21" spans="1:3" ht="15.75" thickBot="1">
      <c r="A21" s="9"/>
      <c r="B21" s="35">
        <f>B20/B19</f>
        <v>0.012443201677735185</v>
      </c>
      <c r="C21" s="35">
        <f>C20/C19</f>
        <v>0.01375579598145286</v>
      </c>
    </row>
    <row r="23" spans="1:3" ht="14.25">
      <c r="A23" s="21" t="s">
        <v>14</v>
      </c>
      <c r="B23" s="21"/>
      <c r="C23" s="21"/>
    </row>
  </sheetData>
  <sheetProtection/>
  <mergeCells count="1">
    <mergeCell ref="A5:A6"/>
  </mergeCells>
  <printOptions/>
  <pageMargins left="0.75" right="0.3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0">
      <selection activeCell="B10" sqref="B10"/>
    </sheetView>
  </sheetViews>
  <sheetFormatPr defaultColWidth="9.00390625" defaultRowHeight="12.75"/>
  <cols>
    <col min="1" max="1" width="26.375" style="0" customWidth="1"/>
    <col min="2" max="3" width="15.75390625" style="18" customWidth="1"/>
  </cols>
  <sheetData>
    <row r="1" spans="1:3" ht="12.75">
      <c r="A1" s="1" t="s">
        <v>46</v>
      </c>
      <c r="B1" s="119"/>
      <c r="C1" s="119"/>
    </row>
    <row r="2" spans="1:3" ht="15.75">
      <c r="A2" s="2" t="s">
        <v>29</v>
      </c>
      <c r="B2" s="120"/>
      <c r="C2" s="120"/>
    </row>
    <row r="4" spans="1:3" ht="16.5" thickBot="1">
      <c r="A4" s="22" t="s">
        <v>32</v>
      </c>
      <c r="B4" s="121"/>
      <c r="C4" s="81" t="s">
        <v>36</v>
      </c>
    </row>
    <row r="5" spans="1:3" ht="12.75" customHeight="1">
      <c r="A5" s="3"/>
      <c r="B5" s="27" t="s">
        <v>15</v>
      </c>
      <c r="C5" s="27" t="s">
        <v>15</v>
      </c>
    </row>
    <row r="6" spans="1:3" ht="15.75" thickBot="1">
      <c r="A6" s="8"/>
      <c r="B6" s="13" t="s">
        <v>45</v>
      </c>
      <c r="C6" s="13" t="s">
        <v>35</v>
      </c>
    </row>
    <row r="7" spans="1:3" ht="15.75" thickBot="1">
      <c r="A7" s="19" t="s">
        <v>0</v>
      </c>
      <c r="B7" s="97">
        <f>C18</f>
        <v>5</v>
      </c>
      <c r="C7" s="97">
        <v>7</v>
      </c>
    </row>
    <row r="8" spans="1:3" ht="15.75" thickBot="1">
      <c r="A8" s="19" t="s">
        <v>1</v>
      </c>
      <c r="B8" s="41">
        <f>1005+55</f>
        <v>1060</v>
      </c>
      <c r="C8" s="41">
        <v>870</v>
      </c>
    </row>
    <row r="9" spans="1:3" ht="15.75" thickBot="1">
      <c r="A9" s="19" t="s">
        <v>2</v>
      </c>
      <c r="B9" s="42">
        <v>1040</v>
      </c>
      <c r="C9" s="42">
        <v>785</v>
      </c>
    </row>
    <row r="10" spans="1:3" ht="15.75" thickBot="1">
      <c r="A10" s="19" t="s">
        <v>3</v>
      </c>
      <c r="B10" s="42">
        <v>2.85</v>
      </c>
      <c r="C10" s="42">
        <v>2.8</v>
      </c>
    </row>
    <row r="11" spans="1:3" ht="15.75" thickBot="1">
      <c r="A11" s="19" t="s">
        <v>27</v>
      </c>
      <c r="B11" s="139">
        <f>B9*B10</f>
        <v>2964</v>
      </c>
      <c r="C11" s="139">
        <f>C9*C10</f>
        <v>2198</v>
      </c>
    </row>
    <row r="12" spans="1:3" ht="15.75" thickBot="1">
      <c r="A12" s="19" t="s">
        <v>4</v>
      </c>
      <c r="B12" s="42">
        <v>0</v>
      </c>
      <c r="C12" s="42">
        <v>0</v>
      </c>
    </row>
    <row r="13" spans="1:3" ht="15.75" thickBot="1">
      <c r="A13" s="19" t="s">
        <v>6</v>
      </c>
      <c r="B13" s="15">
        <f>SUM(B11:B12)+B7</f>
        <v>2969</v>
      </c>
      <c r="C13" s="15">
        <f>SUM(C11:C12)+C7</f>
        <v>2205</v>
      </c>
    </row>
    <row r="14" spans="1:3" ht="15.75" thickBot="1">
      <c r="A14" s="19" t="s">
        <v>30</v>
      </c>
      <c r="B14" s="42">
        <v>200</v>
      </c>
      <c r="C14" s="42">
        <v>80</v>
      </c>
    </row>
    <row r="15" spans="1:3" ht="15.75" thickBot="1">
      <c r="A15" s="19" t="s">
        <v>10</v>
      </c>
      <c r="B15" s="140">
        <v>2700</v>
      </c>
      <c r="C15" s="140">
        <v>2100</v>
      </c>
    </row>
    <row r="16" spans="1:3" ht="15.75" thickBot="1">
      <c r="A16" s="19" t="s">
        <v>11</v>
      </c>
      <c r="B16" s="41">
        <v>20</v>
      </c>
      <c r="C16" s="41">
        <v>20</v>
      </c>
    </row>
    <row r="17" spans="1:3" ht="15.75" thickBot="1">
      <c r="A17" s="19" t="s">
        <v>12</v>
      </c>
      <c r="B17" s="16">
        <f>SUM(B14:B16)</f>
        <v>2920</v>
      </c>
      <c r="C17" s="16">
        <f>SUM(C14:C16)</f>
        <v>2200</v>
      </c>
    </row>
    <row r="18" spans="1:3" ht="15.75" thickBot="1">
      <c r="A18" s="20" t="s">
        <v>13</v>
      </c>
      <c r="B18" s="17">
        <f>B13-B17</f>
        <v>49</v>
      </c>
      <c r="C18" s="17">
        <f>C13-C17</f>
        <v>5</v>
      </c>
    </row>
    <row r="19" spans="1:3" ht="15.75" thickBot="1">
      <c r="A19" s="9"/>
      <c r="B19" s="35">
        <f>B18/B17</f>
        <v>0.01678082191780822</v>
      </c>
      <c r="C19" s="35">
        <f>C18/C17</f>
        <v>0.0022727272727272726</v>
      </c>
    </row>
    <row r="21" spans="1:3" ht="14.25">
      <c r="A21" s="21" t="s">
        <v>14</v>
      </c>
      <c r="B21" s="21"/>
      <c r="C21" s="2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2">
      <selection activeCell="D11" sqref="D11"/>
    </sheetView>
  </sheetViews>
  <sheetFormatPr defaultColWidth="9.00390625" defaultRowHeight="12.75"/>
  <cols>
    <col min="1" max="1" width="26.375" style="0" customWidth="1"/>
    <col min="2" max="3" width="15.75390625" style="0" customWidth="1"/>
  </cols>
  <sheetData>
    <row r="1" spans="1:3" ht="12.75">
      <c r="A1" s="1" t="s">
        <v>46</v>
      </c>
      <c r="B1" s="1"/>
      <c r="C1" s="1"/>
    </row>
    <row r="2" spans="1:3" ht="15.75">
      <c r="A2" s="2" t="s">
        <v>29</v>
      </c>
      <c r="B2" s="2"/>
      <c r="C2" s="2"/>
    </row>
    <row r="4" spans="1:3" ht="16.5" thickBot="1">
      <c r="A4" s="22" t="s">
        <v>26</v>
      </c>
      <c r="B4" s="22"/>
      <c r="C4" s="81" t="s">
        <v>36</v>
      </c>
    </row>
    <row r="5" spans="1:3" ht="15.75">
      <c r="A5" s="3"/>
      <c r="B5" s="27" t="s">
        <v>15</v>
      </c>
      <c r="C5" s="27" t="s">
        <v>15</v>
      </c>
    </row>
    <row r="6" spans="1:3" ht="15.75" thickBot="1">
      <c r="A6" s="8"/>
      <c r="B6" s="13" t="s">
        <v>45</v>
      </c>
      <c r="C6" s="13" t="s">
        <v>35</v>
      </c>
    </row>
    <row r="7" spans="1:3" ht="15.75" thickBot="1">
      <c r="A7" s="19" t="s">
        <v>0</v>
      </c>
      <c r="B7" s="97">
        <f>C18</f>
        <v>29</v>
      </c>
      <c r="C7" s="97">
        <v>45</v>
      </c>
    </row>
    <row r="8" spans="1:3" ht="15.75" thickBot="1">
      <c r="A8" s="19" t="s">
        <v>1</v>
      </c>
      <c r="B8" s="154">
        <v>1850</v>
      </c>
      <c r="C8" s="41">
        <v>1950</v>
      </c>
    </row>
    <row r="9" spans="1:3" ht="15.75" thickBot="1">
      <c r="A9" s="19" t="s">
        <v>28</v>
      </c>
      <c r="B9" s="155">
        <v>1800</v>
      </c>
      <c r="C9" s="42">
        <v>1900</v>
      </c>
    </row>
    <row r="10" spans="1:3" ht="15.75" thickBot="1">
      <c r="A10" s="19" t="s">
        <v>3</v>
      </c>
      <c r="B10" s="42">
        <v>2.1</v>
      </c>
      <c r="C10" s="42">
        <v>2.1</v>
      </c>
    </row>
    <row r="11" spans="1:3" ht="15.75" thickBot="1">
      <c r="A11" s="19" t="s">
        <v>27</v>
      </c>
      <c r="B11" s="156">
        <f>B9*B10</f>
        <v>3780</v>
      </c>
      <c r="C11" s="99">
        <f>C9*C10</f>
        <v>3990</v>
      </c>
    </row>
    <row r="12" spans="1:3" ht="15.75" thickBot="1">
      <c r="A12" s="19" t="s">
        <v>4</v>
      </c>
      <c r="B12" s="28">
        <v>0</v>
      </c>
      <c r="C12" s="28">
        <v>0</v>
      </c>
    </row>
    <row r="13" spans="1:3" ht="15.75" thickBot="1">
      <c r="A13" s="19" t="s">
        <v>6</v>
      </c>
      <c r="B13" s="15">
        <f>SUM(B11:B12)+B7</f>
        <v>3809</v>
      </c>
      <c r="C13" s="15">
        <f>SUM(C11:C12)+C7</f>
        <v>4035</v>
      </c>
    </row>
    <row r="14" spans="1:3" ht="15.75" thickBot="1">
      <c r="A14" s="19" t="s">
        <v>30</v>
      </c>
      <c r="B14" s="137">
        <v>1800</v>
      </c>
      <c r="C14" s="28">
        <v>1300</v>
      </c>
    </row>
    <row r="15" spans="1:3" ht="15.75" thickBot="1">
      <c r="A15" s="19" t="s">
        <v>10</v>
      </c>
      <c r="B15" s="157">
        <v>1950</v>
      </c>
      <c r="C15" s="100">
        <v>2700</v>
      </c>
    </row>
    <row r="16" spans="1:3" ht="15.75" thickBot="1">
      <c r="A16" s="19" t="s">
        <v>11</v>
      </c>
      <c r="B16" s="101">
        <v>6</v>
      </c>
      <c r="C16" s="101">
        <v>6</v>
      </c>
    </row>
    <row r="17" spans="1:3" ht="15.75" thickBot="1">
      <c r="A17" s="19" t="s">
        <v>12</v>
      </c>
      <c r="B17" s="15">
        <f>SUM(B14:B16)</f>
        <v>3756</v>
      </c>
      <c r="C17" s="15">
        <f>SUM(C14:C16)</f>
        <v>4006</v>
      </c>
    </row>
    <row r="18" spans="1:3" ht="15.75" thickBot="1">
      <c r="A18" s="20" t="s">
        <v>13</v>
      </c>
      <c r="B18" s="17">
        <f>B13-B17</f>
        <v>53</v>
      </c>
      <c r="C18" s="17">
        <f>C13-C17</f>
        <v>29</v>
      </c>
    </row>
    <row r="19" spans="1:3" ht="15.75" thickBot="1">
      <c r="A19" s="9"/>
      <c r="B19" s="35">
        <f>B18/B17</f>
        <v>0.014110756123535677</v>
      </c>
      <c r="C19" s="35">
        <f>C18/C17</f>
        <v>0.007239141288067898</v>
      </c>
    </row>
    <row r="21" spans="1:3" ht="14.25">
      <c r="A21" s="21" t="s">
        <v>14</v>
      </c>
      <c r="B21" s="21"/>
      <c r="C21" s="2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3.625" style="0" customWidth="1"/>
    <col min="2" max="3" width="15.75390625" style="0" customWidth="1"/>
  </cols>
  <sheetData>
    <row r="1" spans="1:3" ht="12.75">
      <c r="A1" s="1" t="s">
        <v>46</v>
      </c>
      <c r="B1" s="1"/>
      <c r="C1" s="1"/>
    </row>
    <row r="2" spans="1:3" ht="15.75">
      <c r="A2" s="2" t="s">
        <v>29</v>
      </c>
      <c r="B2" s="2"/>
      <c r="C2" s="2"/>
    </row>
    <row r="4" spans="1:3" ht="16.5" thickBot="1">
      <c r="A4" s="22" t="s">
        <v>33</v>
      </c>
      <c r="B4" s="22"/>
      <c r="C4" s="22"/>
    </row>
    <row r="5" spans="1:3" ht="15.75">
      <c r="A5" s="57"/>
      <c r="B5" s="27" t="s">
        <v>15</v>
      </c>
      <c r="C5" s="27" t="s">
        <v>15</v>
      </c>
    </row>
    <row r="6" spans="1:3" ht="15.75" thickBot="1">
      <c r="A6" s="58"/>
      <c r="B6" s="13" t="s">
        <v>45</v>
      </c>
      <c r="C6" s="13" t="s">
        <v>35</v>
      </c>
    </row>
    <row r="7" spans="1:3" ht="15.75" thickBot="1">
      <c r="A7" s="19" t="s">
        <v>0</v>
      </c>
      <c r="B7" s="97">
        <f>C20</f>
        <v>3696.733999999998</v>
      </c>
      <c r="C7" s="97">
        <v>2027</v>
      </c>
    </row>
    <row r="8" spans="1:4" ht="15.75" thickBot="1">
      <c r="A8" s="19" t="s">
        <v>1</v>
      </c>
      <c r="B8" s="101">
        <f>wheat!B8+barley!B8+other!B5+other!B25+other!B43+other!D43+other!D25+sfs!B8+canola!B8+soy!B8</f>
        <v>24347</v>
      </c>
      <c r="C8" s="101">
        <f>wheat!C8+barley!C8+other!C5+other!C25+other!C43+other!E43+other!E25+sfs!C8+canola!C8+soy!C8</f>
        <v>24385</v>
      </c>
      <c r="D8" s="50">
        <f>B8-C8</f>
        <v>-38</v>
      </c>
    </row>
    <row r="9" spans="1:4" ht="15.75" thickBot="1">
      <c r="A9" s="19" t="s">
        <v>2</v>
      </c>
      <c r="B9" s="101">
        <f>wheat!B9+barley!B9+other!B6+other!B26+other!B44+other!D44+other!D26+sfs!B9+canola!B9+soy!B9</f>
        <v>23933</v>
      </c>
      <c r="C9" s="101">
        <f>wheat!C9+barley!C9+other!C6+other!C26+other!C44+other!E44+other!E26+sfs!C9+canola!C9+soy!C9</f>
        <v>23930</v>
      </c>
      <c r="D9" s="50">
        <f>B9-C9</f>
        <v>3</v>
      </c>
    </row>
    <row r="10" spans="1:3" ht="15.75" thickBot="1">
      <c r="A10" s="78" t="s">
        <v>3</v>
      </c>
      <c r="B10" s="106">
        <f>B12/B9</f>
        <v>3.339823674424435</v>
      </c>
      <c r="C10" s="106">
        <f>C12/C9</f>
        <v>3.418134141245298</v>
      </c>
    </row>
    <row r="11" spans="1:3" ht="15.75" thickBot="1">
      <c r="A11" s="19" t="s">
        <v>4</v>
      </c>
      <c r="B11" s="101">
        <f>wheat!B11+other!B46+other!D46+sfs!B11+canola!B12+soy!B12</f>
        <v>5</v>
      </c>
      <c r="C11" s="101">
        <f>wheat!C11+other!C46+other!E46+sfs!C11+canola!C12+soy!C12</f>
        <v>5</v>
      </c>
    </row>
    <row r="12" spans="1:4" ht="15.75" thickBot="1">
      <c r="A12" s="76" t="s">
        <v>5</v>
      </c>
      <c r="B12" s="77">
        <f>wheat!B12+barley!B11+other!B9+other!B28+other!D28+other!B47+other!D47+sfs!B12+canola!B11+soy!B11</f>
        <v>79932</v>
      </c>
      <c r="C12" s="77">
        <f>wheat!C12+barley!C11+other!C9+other!C28+other!E28+other!C47+other!E47+sfs!C12+canola!C11+soy!C11</f>
        <v>81795.94999999998</v>
      </c>
      <c r="D12">
        <f>C12/B12</f>
        <v>1.023319196316869</v>
      </c>
    </row>
    <row r="13" spans="1:3" ht="15.75" thickBot="1">
      <c r="A13" s="19" t="s">
        <v>6</v>
      </c>
      <c r="B13" s="15">
        <f>B7+B11+B12</f>
        <v>83633.734</v>
      </c>
      <c r="C13" s="15">
        <f>C7+C11+C12</f>
        <v>83827.94999999998</v>
      </c>
    </row>
    <row r="14" spans="1:3" ht="15.75" thickBot="1">
      <c r="A14" s="19" t="s">
        <v>34</v>
      </c>
      <c r="B14" s="101">
        <f>wheat!B14+barley!B13+other!B11+other!B30+other!D30+other!B49+other!D49+sfs!B14+canola!B14+soy!B14</f>
        <v>22260</v>
      </c>
      <c r="C14" s="101">
        <f>wheat!C14+barley!C13+other!C11+other!C30+other!E30+other!C49+other!E49+sfs!C14+canola!C14+soy!C14</f>
        <v>20440</v>
      </c>
    </row>
    <row r="15" spans="1:3" ht="15.75" thickBot="1">
      <c r="A15" s="19" t="s">
        <v>8</v>
      </c>
      <c r="B15" s="101">
        <f>wheat!B15+barley!B14+other!B12+other!B31+other!D31+other!B50+other!D50+sfs!B15</f>
        <v>9180</v>
      </c>
      <c r="C15" s="101">
        <f>wheat!C15+barley!C14+other!C12+other!C31+other!E31+other!C50+other!E50+sfs!C15</f>
        <v>9180</v>
      </c>
    </row>
    <row r="16" spans="1:3" ht="15.75" thickBot="1">
      <c r="A16" s="19" t="s">
        <v>9</v>
      </c>
      <c r="B16" s="101">
        <f>wheat!B16+barley!B15+other!B13+other!B32+other!D32+other!B51+other!D51+sfs!B16</f>
        <v>2710</v>
      </c>
      <c r="C16" s="101">
        <f>wheat!C16+barley!C15+other!C13+other!C32+other!E32+other!C51+other!E51+sfs!C16</f>
        <v>2710</v>
      </c>
    </row>
    <row r="17" spans="1:4" ht="15.75" thickBot="1">
      <c r="A17" s="19" t="s">
        <v>10</v>
      </c>
      <c r="B17" s="101">
        <f>wheat!B17+barley!B16+other!B14+other!B33+other!D33+other!B52+other!D52+sfs!B17+soy!B15+canola!B15</f>
        <v>45035</v>
      </c>
      <c r="C17" s="101">
        <f>wheat!C17+barley!C16+other!C14+other!C33+other!E33+other!C52+other!E52+sfs!C17+soy!C15+canola!C15</f>
        <v>45920</v>
      </c>
      <c r="D17">
        <f>C17/B17</f>
        <v>1.0196513822582436</v>
      </c>
    </row>
    <row r="18" spans="1:3" ht="15.75" thickBot="1">
      <c r="A18" s="19" t="s">
        <v>11</v>
      </c>
      <c r="B18" s="101">
        <f>wheat!B18+barley!B17+other!B15+other!B34+other!D34+other!B53+other!D53+sfs!B18+soy!B16+canola!B16</f>
        <v>1831</v>
      </c>
      <c r="C18" s="101">
        <f>wheat!C18+barley!C17+other!C15+other!C34+other!E34+other!C53+other!E53+sfs!C18+soy!C16+canola!C16</f>
        <v>1831</v>
      </c>
    </row>
    <row r="19" spans="1:3" ht="15.75" thickBot="1">
      <c r="A19" s="19" t="s">
        <v>12</v>
      </c>
      <c r="B19" s="101">
        <f>wheat!B19+barley!B18+other!B16+other!B35+other!D35+other!B54+other!D54+sfs!B19+soy!B17+canola!B17</f>
        <v>81016</v>
      </c>
      <c r="C19" s="101">
        <f>wheat!C19+barley!C18+other!C16+other!C35+other!E35+other!C54+other!E54+sfs!C19+soy!C17+canola!C17</f>
        <v>80081</v>
      </c>
    </row>
    <row r="20" spans="1:3" ht="15.75" thickBot="1">
      <c r="A20" s="20" t="s">
        <v>13</v>
      </c>
      <c r="B20" s="101">
        <f>wheat!B20+barley!B19+other!B17+other!B36+other!D36+other!B55+other!D55+sfs!B20+soy!B18+canola!B18</f>
        <v>2617.7340000000004</v>
      </c>
      <c r="C20" s="101">
        <f>wheat!C20+barley!C19+other!C17+other!C36+other!E36+other!C55+other!E55+sfs!C20+soy!C18+canola!C18</f>
        <v>3696.733999999998</v>
      </c>
    </row>
    <row r="21" spans="1:3" ht="15.75" thickBot="1">
      <c r="A21" s="25" t="s">
        <v>24</v>
      </c>
      <c r="B21" s="31">
        <f>B20/B19</f>
        <v>0.03231132122049966</v>
      </c>
      <c r="C21" s="31">
        <f>C20/C19</f>
        <v>0.04616243553402178</v>
      </c>
    </row>
    <row r="22" spans="1:3" ht="14.25">
      <c r="A22" s="21" t="s">
        <v>14</v>
      </c>
      <c r="B22" s="21"/>
      <c r="C22" s="82"/>
    </row>
    <row r="23" spans="1:3" ht="12.75">
      <c r="A23" s="4"/>
      <c r="B23" s="4"/>
      <c r="C23" s="4"/>
    </row>
    <row r="24" spans="1:3" ht="14.25">
      <c r="A24" s="32"/>
      <c r="B24" s="32"/>
      <c r="C24" s="48" t="str">
        <f>C6</f>
        <v>2017/2018*</v>
      </c>
    </row>
    <row r="25" spans="1:3" ht="14.25">
      <c r="A25" s="32" t="str">
        <f>A12</f>
        <v>Crop</v>
      </c>
      <c r="B25" s="32"/>
      <c r="C25" s="56">
        <f>C12</f>
        <v>81795.94999999998</v>
      </c>
    </row>
    <row r="26" spans="1:3" ht="14.25">
      <c r="A26" s="32" t="str">
        <f>A13</f>
        <v>Supply</v>
      </c>
      <c r="B26" s="32"/>
      <c r="C26" s="56">
        <f>C13</f>
        <v>83827.94999999998</v>
      </c>
    </row>
    <row r="27" spans="1:3" ht="12.75">
      <c r="A27" s="4" t="str">
        <f>A17</f>
        <v>Export</v>
      </c>
      <c r="B27" s="4"/>
      <c r="C27" s="11">
        <f>C17</f>
        <v>45920</v>
      </c>
    </row>
    <row r="28" spans="1:3" ht="12.75">
      <c r="A28" s="4"/>
      <c r="B28" s="4"/>
      <c r="C28" s="4"/>
    </row>
    <row r="29" spans="1:3" ht="12.75">
      <c r="A29" s="4"/>
      <c r="B29" s="4"/>
      <c r="C29" s="4"/>
    </row>
    <row r="30" spans="1:3" ht="12.75">
      <c r="A30" s="4"/>
      <c r="B30" s="4"/>
      <c r="C30" s="4"/>
    </row>
    <row r="31" spans="1:3" ht="12.75">
      <c r="A31" s="4"/>
      <c r="B31" s="4"/>
      <c r="C31" s="4"/>
    </row>
    <row r="32" spans="1:3" ht="12.75">
      <c r="A32" s="4"/>
      <c r="B32" s="4"/>
      <c r="C32" s="4"/>
    </row>
    <row r="33" spans="1:3" ht="12.75">
      <c r="A33" s="4"/>
      <c r="B33" s="4"/>
      <c r="C33" s="4"/>
    </row>
    <row r="34" spans="1:3" ht="12.75">
      <c r="A34" s="4"/>
      <c r="B34" s="4"/>
      <c r="C34" s="4"/>
    </row>
    <row r="35" spans="1:3" ht="15">
      <c r="A35" s="5"/>
      <c r="B35" s="5"/>
      <c r="C35" s="5"/>
    </row>
    <row r="36" spans="1:3" ht="15">
      <c r="A36" s="5"/>
      <c r="B36" s="5"/>
      <c r="C36" s="5"/>
    </row>
    <row r="37" spans="1:3" ht="15">
      <c r="A37" s="5"/>
      <c r="B37" s="5"/>
      <c r="C37" s="5"/>
    </row>
    <row r="38" spans="1:3" ht="15">
      <c r="A38" s="5"/>
      <c r="B38" s="5"/>
      <c r="C38" s="5"/>
    </row>
    <row r="39" spans="1:3" ht="15">
      <c r="A39" s="5"/>
      <c r="B39" s="5"/>
      <c r="C39" s="5"/>
    </row>
    <row r="40" spans="1:3" ht="15">
      <c r="A40" s="6"/>
      <c r="B40" s="6"/>
      <c r="C40" s="6"/>
    </row>
    <row r="41" spans="1:3" ht="15">
      <c r="A41" s="5"/>
      <c r="B41" s="5"/>
      <c r="C41" s="5"/>
    </row>
    <row r="42" spans="1:3" ht="15">
      <c r="A42" s="5"/>
      <c r="B42" s="5"/>
      <c r="C42" s="5"/>
    </row>
    <row r="43" spans="1:3" ht="15">
      <c r="A43" s="5"/>
      <c r="B43" s="5"/>
      <c r="C43" s="5"/>
    </row>
    <row r="44" spans="1:3" ht="15">
      <c r="A44" s="5"/>
      <c r="B44" s="5"/>
      <c r="C44" s="5"/>
    </row>
    <row r="45" spans="1:3" ht="15">
      <c r="A45" s="5"/>
      <c r="B45" s="5"/>
      <c r="C45" s="5"/>
    </row>
    <row r="46" spans="1:3" ht="15">
      <c r="A46" s="6"/>
      <c r="B46" s="6"/>
      <c r="C46" s="6"/>
    </row>
    <row r="47" spans="1:3" ht="15">
      <c r="A47" s="5"/>
      <c r="B47" s="5"/>
      <c r="C47" s="5"/>
    </row>
    <row r="48" spans="1:3" ht="12.75">
      <c r="A48" s="4"/>
      <c r="B48" s="4"/>
      <c r="C48" s="4"/>
    </row>
    <row r="49" spans="1:3" ht="12.75">
      <c r="A49" s="4"/>
      <c r="B49" s="4"/>
      <c r="C49" s="4"/>
    </row>
    <row r="50" spans="1:3" ht="12.75">
      <c r="A50" s="4"/>
      <c r="B50" s="4"/>
      <c r="C50" s="4"/>
    </row>
    <row r="51" spans="1:3" ht="12.75">
      <c r="A51" s="4"/>
      <c r="B51" s="4"/>
      <c r="C51" s="4"/>
    </row>
    <row r="52" spans="1:3" ht="12.75">
      <c r="A52" s="4"/>
      <c r="B52" s="4"/>
      <c r="C52" s="4"/>
    </row>
    <row r="53" spans="1:3" ht="12.75">
      <c r="A53" s="4"/>
      <c r="B53" s="4"/>
      <c r="C53" s="4"/>
    </row>
    <row r="54" spans="1:3" ht="15">
      <c r="A54" s="5"/>
      <c r="B54" s="5"/>
      <c r="C54" s="5"/>
    </row>
    <row r="55" spans="1:3" ht="15">
      <c r="A55" s="5"/>
      <c r="B55" s="5"/>
      <c r="C55" s="5"/>
    </row>
    <row r="56" spans="1:3" ht="15">
      <c r="A56" s="5"/>
      <c r="B56" s="5"/>
      <c r="C56" s="5"/>
    </row>
    <row r="57" spans="1:3" ht="15">
      <c r="A57" s="5"/>
      <c r="B57" s="5"/>
      <c r="C57" s="5"/>
    </row>
    <row r="58" spans="1:3" ht="15">
      <c r="A58" s="5"/>
      <c r="B58" s="5"/>
      <c r="C58" s="5"/>
    </row>
    <row r="59" spans="1:3" ht="15">
      <c r="A59" s="6"/>
      <c r="B59" s="6"/>
      <c r="C59" s="6"/>
    </row>
    <row r="60" spans="1:3" ht="15">
      <c r="A60" s="5"/>
      <c r="B60" s="5"/>
      <c r="C60" s="5"/>
    </row>
    <row r="61" spans="1:3" ht="15">
      <c r="A61" s="5"/>
      <c r="B61" s="5"/>
      <c r="C61" s="5"/>
    </row>
    <row r="62" spans="1:3" ht="15">
      <c r="A62" s="5"/>
      <c r="B62" s="5"/>
      <c r="C62" s="5"/>
    </row>
    <row r="63" spans="1:3" ht="15">
      <c r="A63" s="5"/>
      <c r="B63" s="5"/>
      <c r="C63" s="5"/>
    </row>
    <row r="64" spans="1:3" ht="15">
      <c r="A64" s="5"/>
      <c r="B64" s="5"/>
      <c r="C64" s="5"/>
    </row>
    <row r="65" spans="1:3" ht="15">
      <c r="A65" s="6"/>
      <c r="B65" s="6"/>
      <c r="C65" s="6"/>
    </row>
    <row r="66" spans="1:3" ht="15">
      <c r="A66" s="5"/>
      <c r="B66" s="5"/>
      <c r="C66" s="5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  <row r="71" spans="1:3" ht="12.75">
      <c r="A71" s="4"/>
      <c r="B71" s="4"/>
      <c r="C71" s="4"/>
    </row>
    <row r="72" spans="1:3" ht="12.75">
      <c r="A72" s="4"/>
      <c r="B72" s="4"/>
      <c r="C72" s="4"/>
    </row>
    <row r="73" spans="1:3" ht="12.75">
      <c r="A73" s="4"/>
      <c r="B73" s="4"/>
      <c r="C73" s="4"/>
    </row>
    <row r="74" spans="1:3" ht="12.75">
      <c r="A74" s="4"/>
      <c r="B74" s="4"/>
      <c r="C74" s="4"/>
    </row>
    <row r="75" spans="1:3" ht="12.75">
      <c r="A75" s="4"/>
      <c r="B75" s="4"/>
      <c r="C75" s="4"/>
    </row>
    <row r="76" spans="1:3" ht="12.75">
      <c r="A76" s="4"/>
      <c r="B76" s="4"/>
      <c r="C76" s="4"/>
    </row>
    <row r="77" spans="1:3" ht="12.75">
      <c r="A77" s="4"/>
      <c r="B77" s="4"/>
      <c r="C77" s="4"/>
    </row>
    <row r="78" spans="1:3" ht="12.75">
      <c r="A78" s="4"/>
      <c r="B78" s="4"/>
      <c r="C78" s="4"/>
    </row>
    <row r="79" spans="1:3" ht="12.75">
      <c r="A79" s="4"/>
      <c r="B79" s="4"/>
      <c r="C79" s="4"/>
    </row>
    <row r="80" spans="1:3" ht="12.75">
      <c r="A80" s="4"/>
      <c r="B80" s="4"/>
      <c r="C80" s="4"/>
    </row>
    <row r="81" spans="1:3" ht="12.75">
      <c r="A81" s="4"/>
      <c r="B81" s="4"/>
      <c r="C81" s="4"/>
    </row>
    <row r="82" spans="1:3" ht="12.75">
      <c r="A82" s="4"/>
      <c r="B82" s="4"/>
      <c r="C82" s="4"/>
    </row>
    <row r="83" spans="1:3" ht="12.75">
      <c r="A83" s="4"/>
      <c r="B83" s="4"/>
      <c r="C83" s="4"/>
    </row>
    <row r="84" spans="1:3" ht="12.75">
      <c r="A84" s="4"/>
      <c r="B84" s="4"/>
      <c r="C84" s="4"/>
    </row>
    <row r="85" spans="1:3" ht="12.75">
      <c r="A85" s="4"/>
      <c r="B85" s="4"/>
      <c r="C85" s="4"/>
    </row>
    <row r="86" spans="1:3" ht="12.75">
      <c r="A86" s="4"/>
      <c r="B86" s="4"/>
      <c r="C86" s="4"/>
    </row>
    <row r="87" spans="1:3" ht="12.75">
      <c r="A87" s="4"/>
      <c r="B87" s="4"/>
      <c r="C87" s="4"/>
    </row>
    <row r="88" spans="1:3" ht="12.75">
      <c r="A88" s="4"/>
      <c r="B88" s="4"/>
      <c r="C88" s="4"/>
    </row>
  </sheetData>
  <sheetProtection/>
  <printOptions/>
  <pageMargins left="0.75" right="0.5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2" width="16.25390625" style="0" customWidth="1"/>
    <col min="3" max="3" width="9.125" style="0" customWidth="1"/>
    <col min="4" max="4" width="14.00390625" style="0" customWidth="1"/>
  </cols>
  <sheetData>
    <row r="1" spans="1:4" ht="12.75">
      <c r="A1" s="141"/>
      <c r="B1" s="27" t="s">
        <v>15</v>
      </c>
      <c r="C1" s="27" t="s">
        <v>15</v>
      </c>
      <c r="D1" s="110" t="s">
        <v>44</v>
      </c>
    </row>
    <row r="2" spans="1:3" ht="13.5" thickBot="1">
      <c r="A2" s="142"/>
      <c r="B2" s="55" t="s">
        <v>45</v>
      </c>
      <c r="C2" s="55" t="s">
        <v>35</v>
      </c>
    </row>
    <row r="3" spans="1:4" ht="15.75" thickBot="1">
      <c r="A3" s="19" t="s">
        <v>0</v>
      </c>
      <c r="B3" s="97">
        <v>1276</v>
      </c>
      <c r="C3" s="97">
        <v>1277</v>
      </c>
      <c r="D3" s="111">
        <f>C3+other!C24+other!E24+other!C42+other!E42+sfs!C7+canola!C7+soy!C7</f>
        <v>1650.784</v>
      </c>
    </row>
    <row r="4" spans="1:4" ht="15.75" thickBot="1">
      <c r="A4" s="19" t="s">
        <v>1</v>
      </c>
      <c r="B4" s="53">
        <f>wheat!B8+barley!B8+other!B5</f>
        <v>13363</v>
      </c>
      <c r="C4" s="53">
        <f>wheat!C8+barley!C8+other!C5</f>
        <v>13475</v>
      </c>
      <c r="D4" s="111">
        <f>C4+other!C25+other!E25+other!C43+sfs!C8+canola!C8+soy!C8</f>
        <v>23685</v>
      </c>
    </row>
    <row r="5" spans="1:4" ht="15.75" thickBot="1">
      <c r="A5" s="19" t="s">
        <v>2</v>
      </c>
      <c r="B5" s="53">
        <f>wheat!B9+barley!B9+other!B6</f>
        <v>13220</v>
      </c>
      <c r="C5" s="53">
        <f>wheat!C9+barley!C9+other!C6</f>
        <v>13353</v>
      </c>
      <c r="D5" s="111">
        <f>C5+other!C26+other!E26+other!C44+sfs!C9+canola!C9+soy!C9</f>
        <v>23310</v>
      </c>
    </row>
    <row r="6" spans="1:4" ht="15.75" thickBot="1">
      <c r="A6" s="80" t="s">
        <v>3</v>
      </c>
      <c r="B6" s="105">
        <f>B8/B5</f>
        <v>4.25249621785174</v>
      </c>
      <c r="C6" s="105">
        <f>C8/C5</f>
        <v>4.479224893282408</v>
      </c>
      <c r="D6" s="105">
        <f>D8/D5</f>
        <v>2.6860939510939508</v>
      </c>
    </row>
    <row r="7" spans="1:4" ht="15.75" thickBot="1">
      <c r="A7" s="19" t="s">
        <v>4</v>
      </c>
      <c r="B7" s="53">
        <v>0</v>
      </c>
      <c r="C7" s="53">
        <v>0</v>
      </c>
      <c r="D7" s="111">
        <f>wheat!C11+other!C8+other!C46+other!E46</f>
        <v>0</v>
      </c>
    </row>
    <row r="8" spans="1:4" ht="15.75" thickBot="1">
      <c r="A8" s="76" t="s">
        <v>5</v>
      </c>
      <c r="B8" s="79">
        <f>wheat!B12+barley!B11+other!B9</f>
        <v>56218</v>
      </c>
      <c r="C8" s="79">
        <f>wheat!C12+barley!C11+other!C9</f>
        <v>59811.09</v>
      </c>
      <c r="D8" s="111">
        <f>C8+other!C28+other!E28+other!C47+other!E47+canola!C10+soy!C10</f>
        <v>62612.84999999999</v>
      </c>
    </row>
    <row r="9" spans="1:4" ht="15.75" thickBot="1">
      <c r="A9" s="19" t="s">
        <v>6</v>
      </c>
      <c r="B9" s="15">
        <f>B3+B7+B8</f>
        <v>57494</v>
      </c>
      <c r="C9" s="15">
        <f>C3+C7+C8</f>
        <v>61088.09</v>
      </c>
      <c r="D9" s="111">
        <f>C9+other!C29+other!E29+other!C48+other!E48+canola!C11+soy!C11</f>
        <v>70281.734</v>
      </c>
    </row>
    <row r="10" spans="1:4" ht="15.75" thickBot="1">
      <c r="A10" s="19" t="s">
        <v>7</v>
      </c>
      <c r="B10" s="53">
        <f>wheat!B14+barley!B13+other!B11</f>
        <v>5300</v>
      </c>
      <c r="C10" s="53">
        <f>wheat!C14+barley!C13+other!C11</f>
        <v>5400</v>
      </c>
      <c r="D10" s="111">
        <f>C10+other!C30+other!E30+other!C49+other!E49+canola!C12+soy!C12</f>
        <v>6260</v>
      </c>
    </row>
    <row r="11" spans="1:4" ht="15.75" thickBot="1">
      <c r="A11" s="19" t="s">
        <v>8</v>
      </c>
      <c r="B11" s="53">
        <f>wheat!B15+barley!B14+other!B12</f>
        <v>8700</v>
      </c>
      <c r="C11" s="53">
        <f>wheat!C15+barley!C14+other!C12</f>
        <v>8700</v>
      </c>
      <c r="D11" s="111">
        <f>C11+other!C31+other!E31+other!C50+other!E50+canola!C13+soy!C13</f>
        <v>15405</v>
      </c>
    </row>
    <row r="12" spans="1:4" ht="15.75" thickBot="1">
      <c r="A12" s="19" t="s">
        <v>9</v>
      </c>
      <c r="B12" s="53">
        <f>wheat!B16+barley!B15+other!B13</f>
        <v>2330</v>
      </c>
      <c r="C12" s="53">
        <f>wheat!C16+barley!C15+other!C13</f>
        <v>2330</v>
      </c>
      <c r="D12" s="111">
        <f>C12+other!C32+other!E32+other!C51+other!E51+canola!C14+soy!C14</f>
        <v>4060</v>
      </c>
    </row>
    <row r="13" spans="1:4" ht="15.75" thickBot="1">
      <c r="A13" s="19" t="s">
        <v>10</v>
      </c>
      <c r="B13" s="98">
        <f>wheat!B17+barley!B16+other!B14</f>
        <v>39400</v>
      </c>
      <c r="C13" s="98">
        <f>wheat!C17+barley!C16+other!C14</f>
        <v>40250</v>
      </c>
      <c r="D13" s="111">
        <f>C13+other!C33+other!E33+other!C52+other!E52+canola!C15+soy!C15</f>
        <v>45885</v>
      </c>
    </row>
    <row r="14" spans="1:4" ht="15.75" thickBot="1">
      <c r="A14" s="19" t="s">
        <v>11</v>
      </c>
      <c r="B14" s="97">
        <f>wheat!B18+barley!B17+other!B15</f>
        <v>1600</v>
      </c>
      <c r="C14" s="97">
        <f>wheat!C18+barley!C17+other!C15</f>
        <v>1600</v>
      </c>
      <c r="D14" s="111">
        <f>C14+other!C34+other!E34+other!C53+other!E53+canola!C16+soy!C16</f>
        <v>1771</v>
      </c>
    </row>
    <row r="15" spans="1:4" ht="15.75" thickBot="1">
      <c r="A15" s="19" t="s">
        <v>12</v>
      </c>
      <c r="B15" s="15">
        <f>SUM(B10:B14)</f>
        <v>57330</v>
      </c>
      <c r="C15" s="15">
        <f>SUM(C10:C14)</f>
        <v>58280</v>
      </c>
      <c r="D15" s="111">
        <f>C15+other!C35+other!E35+other!C54+other!E54+canola!C17+soy!C17</f>
        <v>67141</v>
      </c>
    </row>
    <row r="16" spans="1:4" ht="15.75" thickBot="1">
      <c r="A16" s="20" t="s">
        <v>13</v>
      </c>
      <c r="B16" s="17">
        <f>B9-B15</f>
        <v>164</v>
      </c>
      <c r="C16" s="17">
        <f>C9-C15</f>
        <v>2808.0899999999965</v>
      </c>
      <c r="D16" s="111">
        <f>C16+other!C36+other!E36+other!C55+other!E55+canola!C18+soy!C18</f>
        <v>3192.7339999999963</v>
      </c>
    </row>
    <row r="17" spans="1:4" ht="15.75" thickBot="1">
      <c r="A17" s="25" t="s">
        <v>24</v>
      </c>
      <c r="B17" s="31">
        <f>B16/B15</f>
        <v>0.0028606314320600034</v>
      </c>
      <c r="C17" s="31">
        <f>C16/C15</f>
        <v>0.04818273850377482</v>
      </c>
      <c r="D17" s="1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Gorbachov</dc:creator>
  <cp:keywords/>
  <dc:description/>
  <cp:lastModifiedBy>Nikolay GORBACHOV</cp:lastModifiedBy>
  <cp:lastPrinted>2010-06-18T09:14:54Z</cp:lastPrinted>
  <dcterms:created xsi:type="dcterms:W3CDTF">1999-05-07T11:53:35Z</dcterms:created>
  <dcterms:modified xsi:type="dcterms:W3CDTF">2018-06-22T10:15:09Z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NewReviewCyc">
    <vt:lpwstr/>
  </property>
</Properties>
</file>